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udimorepc.sharepoint.com/sites/UdimoreParishCouncil/finance/24-25 Audit/"/>
    </mc:Choice>
  </mc:AlternateContent>
  <xr:revisionPtr revIDLastSave="0" documentId="8_{17F359A2-F655-472D-90BE-6052D3454DEF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RESERVES " sheetId="1" r:id="rId1"/>
    <sheet name="AGAR for Yr End" sheetId="9" r:id="rId2"/>
    <sheet name=" Variances" sheetId="10" r:id="rId3"/>
    <sheet name="Invoices" sheetId="12" r:id="rId4"/>
    <sheet name="VAT Reclaim" sheetId="15" r:id="rId5"/>
    <sheet name="Clerk Salary_exps" sheetId="13" r:id="rId6"/>
    <sheet name="Cash Book Yr end March 20" sheetId="2" r:id="rId7"/>
    <sheet name="Sheet1" sheetId="16" r:id="rId8"/>
    <sheet name="Sheet3" sheetId="17" r:id="rId9"/>
    <sheet name="YEAR END" sheetId="14" r:id="rId10"/>
    <sheet name="MARCH" sheetId="11" r:id="rId11"/>
    <sheet name="JANUARY" sheetId="3" r:id="rId12"/>
    <sheet name="NOVEMBER" sheetId="5" r:id="rId13"/>
    <sheet name="SEPTEMBER" sheetId="6" r:id="rId14"/>
    <sheet name="JULY" sheetId="7" r:id="rId15"/>
    <sheet name="MAY" sheetId="8" r:id="rId16"/>
  </sheets>
  <definedNames>
    <definedName name="_xlnm.Print_Area" localSheetId="2">' Variances'!$A$1:$K$22</definedName>
    <definedName name="_xlnm.Print_Area" localSheetId="1">'AGAR for Yr End'!$A$1:$E$15</definedName>
    <definedName name="_xlnm.Print_Area" localSheetId="6">'Cash Book Yr end March 20'!$A$4:$I$18</definedName>
    <definedName name="_xlnm.Print_Area" localSheetId="5">'Clerk Salary_exps'!$B$7:$T$27</definedName>
    <definedName name="_xlnm.Print_Area" localSheetId="3">Invoices!$A$4:$K$27</definedName>
    <definedName name="_xlnm.Print_Area" localSheetId="11">JANUARY!$A$2:$E$31</definedName>
    <definedName name="_xlnm.Print_Area" localSheetId="14">JULY!$G$3:$R$40</definedName>
    <definedName name="_xlnm.Print_Area" localSheetId="10">MARCH!$N$3:$R$40</definedName>
    <definedName name="_xlnm.Print_Area" localSheetId="15">MAY!$G$3:$R$40</definedName>
    <definedName name="_xlnm.Print_Area" localSheetId="12">NOVEMBER!$G$3:$R$40</definedName>
    <definedName name="_xlnm.Print_Area" localSheetId="0">'RESERVES '!$A$71:$C$89</definedName>
    <definedName name="_xlnm.Print_Area" localSheetId="13">SEPTEMBER!$G$3:$R$40</definedName>
    <definedName name="_xlnm.Print_Area" localSheetId="4">'VAT Reclaim'!$A$1:$K$16</definedName>
    <definedName name="_xlnm.Print_Area" localSheetId="9">'YEAR END'!$G$3:$K$40</definedName>
    <definedName name="_xlnm.Print_Titles" localSheetId="6">'Cash Book Yr end March 20'!$1:$3</definedName>
    <definedName name="_xlnm.Print_Titles" localSheetId="5">'Clerk Salary_exps'!$1:$2</definedName>
    <definedName name="_xlnm.Print_Titles" localSheetId="0">'RESERVES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0" l="1"/>
  <c r="G4" i="10"/>
  <c r="I20" i="10"/>
  <c r="I18" i="10"/>
  <c r="I7" i="10"/>
  <c r="I14" i="10"/>
  <c r="I12" i="10"/>
  <c r="K16" i="15" l="1"/>
  <c r="I16" i="15"/>
  <c r="H16" i="15"/>
  <c r="G16" i="15"/>
  <c r="K29" i="12" l="1"/>
  <c r="K30" i="12"/>
  <c r="J26" i="12"/>
  <c r="I26" i="12"/>
  <c r="H26" i="12"/>
  <c r="J22" i="12"/>
  <c r="B29" i="3" l="1"/>
  <c r="B29" i="11"/>
  <c r="N89" i="1"/>
  <c r="D89" i="2" l="1"/>
  <c r="N83" i="1"/>
  <c r="O54" i="2" l="1"/>
  <c r="K30" i="13"/>
  <c r="P30" i="13" s="1"/>
  <c r="Q30" i="13"/>
  <c r="I30" i="13"/>
  <c r="N69" i="1"/>
  <c r="N56" i="1"/>
  <c r="N78" i="1"/>
  <c r="AE59" i="2"/>
  <c r="G124" i="2"/>
  <c r="G123" i="2"/>
  <c r="G122" i="2"/>
  <c r="G121" i="2"/>
  <c r="G120" i="2"/>
  <c r="G119" i="2"/>
  <c r="G118" i="2"/>
  <c r="G117" i="2"/>
  <c r="G116" i="2"/>
  <c r="C29" i="3"/>
  <c r="D88" i="2"/>
  <c r="N22" i="13"/>
  <c r="N21" i="13"/>
  <c r="K21" i="13"/>
  <c r="F21" i="13"/>
  <c r="D21" i="13"/>
  <c r="E21" i="13" s="1"/>
  <c r="J21" i="13" s="1"/>
  <c r="N49" i="1"/>
  <c r="N42" i="1"/>
  <c r="D85" i="2" l="1"/>
  <c r="N36" i="1"/>
  <c r="N28" i="1"/>
  <c r="N21" i="1"/>
  <c r="R40" i="7"/>
  <c r="D86" i="2"/>
  <c r="E89" i="2" s="1"/>
  <c r="D96" i="2" s="1"/>
  <c r="K40" i="14" l="1"/>
  <c r="K34" i="14"/>
  <c r="K16" i="14"/>
  <c r="B29" i="14"/>
  <c r="N9" i="1"/>
  <c r="M3" i="1"/>
  <c r="D95" i="2" l="1"/>
  <c r="K40" i="8" l="1"/>
  <c r="K34" i="8"/>
  <c r="K16" i="8"/>
  <c r="K40" i="7"/>
  <c r="R34" i="7"/>
  <c r="K34" i="7"/>
  <c r="R16" i="7"/>
  <c r="K16" i="7"/>
  <c r="R40" i="6"/>
  <c r="K40" i="6"/>
  <c r="R34" i="6"/>
  <c r="K34" i="6"/>
  <c r="R16" i="6"/>
  <c r="K16" i="6"/>
  <c r="R40" i="5"/>
  <c r="K40" i="5"/>
  <c r="R34" i="5"/>
  <c r="K34" i="5"/>
  <c r="R16" i="5"/>
  <c r="K16" i="5"/>
  <c r="R40" i="3"/>
  <c r="K40" i="3"/>
  <c r="R34" i="3"/>
  <c r="K34" i="3"/>
  <c r="R16" i="3"/>
  <c r="K16" i="3"/>
  <c r="AF11" i="2"/>
  <c r="AF75" i="2"/>
  <c r="AF74" i="2"/>
  <c r="AF73" i="2"/>
  <c r="AF72" i="2"/>
  <c r="AF71" i="2"/>
  <c r="E79" i="2" l="1"/>
  <c r="D79" i="2"/>
  <c r="D152" i="2" l="1"/>
  <c r="D154" i="2"/>
  <c r="D153" i="2"/>
  <c r="D156" i="2" l="1"/>
  <c r="C9" i="1"/>
  <c r="AF14" i="2"/>
  <c r="K9" i="1"/>
  <c r="L9" i="1"/>
  <c r="I9" i="1"/>
  <c r="H9" i="1"/>
  <c r="G9" i="1"/>
  <c r="F9" i="1"/>
  <c r="E9" i="1"/>
  <c r="D9" i="1"/>
  <c r="J9" i="1"/>
  <c r="N31" i="13"/>
  <c r="N26" i="13"/>
  <c r="N18" i="13"/>
  <c r="N14" i="13"/>
  <c r="N10" i="13"/>
  <c r="N6" i="13"/>
  <c r="K21" i="1" l="1"/>
  <c r="F21" i="1"/>
  <c r="L21" i="1"/>
  <c r="J21" i="1"/>
  <c r="G21" i="1"/>
  <c r="D21" i="1"/>
  <c r="H21" i="1"/>
  <c r="E21" i="1"/>
  <c r="I21" i="1"/>
  <c r="C21" i="1"/>
  <c r="C28" i="1" s="1"/>
  <c r="M9" i="1"/>
  <c r="H28" i="1" l="1"/>
  <c r="H36" i="1" s="1"/>
  <c r="H42" i="1" s="1"/>
  <c r="L28" i="1"/>
  <c r="L36" i="1" s="1"/>
  <c r="L42" i="1" s="1"/>
  <c r="D28" i="1"/>
  <c r="D36" i="1" s="1"/>
  <c r="D42" i="1" s="1"/>
  <c r="F28" i="1"/>
  <c r="F36" i="1" s="1"/>
  <c r="F42" i="1" s="1"/>
  <c r="I28" i="1"/>
  <c r="I36" i="1" s="1"/>
  <c r="I42" i="1" s="1"/>
  <c r="G28" i="1"/>
  <c r="G36" i="1" s="1"/>
  <c r="G42" i="1" s="1"/>
  <c r="K28" i="1"/>
  <c r="K36" i="1" s="1"/>
  <c r="K42" i="1" s="1"/>
  <c r="E28" i="1"/>
  <c r="E36" i="1" s="1"/>
  <c r="E42" i="1" s="1"/>
  <c r="J28" i="1"/>
  <c r="J36" i="1" s="1"/>
  <c r="J42" i="1" s="1"/>
  <c r="M21" i="1"/>
  <c r="R40" i="11"/>
  <c r="K40" i="11"/>
  <c r="R34" i="11"/>
  <c r="K34" i="11"/>
  <c r="R16" i="11"/>
  <c r="K16" i="11"/>
  <c r="B30" i="5"/>
  <c r="B29" i="6"/>
  <c r="B29" i="7"/>
  <c r="B29" i="8"/>
  <c r="Q17" i="13"/>
  <c r="E4" i="13"/>
  <c r="E5" i="13"/>
  <c r="E8" i="13"/>
  <c r="E9" i="13"/>
  <c r="E12" i="13"/>
  <c r="E13" i="13"/>
  <c r="AH79" i="2"/>
  <c r="L79" i="2"/>
  <c r="F116" i="2"/>
  <c r="AF78" i="2"/>
  <c r="AF77" i="2"/>
  <c r="AF76" i="2"/>
  <c r="AF70" i="2"/>
  <c r="AF69" i="2"/>
  <c r="AF68" i="2"/>
  <c r="AF67" i="2"/>
  <c r="AF66" i="2"/>
  <c r="AD79" i="2"/>
  <c r="AC79" i="2"/>
  <c r="AB79" i="2"/>
  <c r="AA79" i="2"/>
  <c r="Z79" i="2"/>
  <c r="Y79" i="2"/>
  <c r="X79" i="2"/>
  <c r="W79" i="2"/>
  <c r="U79" i="2"/>
  <c r="T79" i="2"/>
  <c r="S79" i="2"/>
  <c r="R79" i="2"/>
  <c r="Q79" i="2"/>
  <c r="C19" i="14" s="1"/>
  <c r="P79" i="2"/>
  <c r="O79" i="2"/>
  <c r="N79" i="2"/>
  <c r="M79" i="2"/>
  <c r="AF25" i="2"/>
  <c r="Q25" i="13"/>
  <c r="Q13" i="13"/>
  <c r="AF6" i="2"/>
  <c r="J79" i="2"/>
  <c r="E49" i="1" l="1"/>
  <c r="E56" i="1" s="1"/>
  <c r="F49" i="1"/>
  <c r="F56" i="1" s="1"/>
  <c r="K49" i="1"/>
  <c r="K56" i="1" s="1"/>
  <c r="D49" i="1"/>
  <c r="D56" i="1" s="1"/>
  <c r="G49" i="1"/>
  <c r="G56" i="1" s="1"/>
  <c r="L49" i="1"/>
  <c r="L56" i="1" s="1"/>
  <c r="J49" i="1"/>
  <c r="J56" i="1" s="1"/>
  <c r="I49" i="1"/>
  <c r="I56" i="1" s="1"/>
  <c r="H49" i="1"/>
  <c r="H56" i="1" s="1"/>
  <c r="M28" i="1"/>
  <c r="C18" i="14"/>
  <c r="C18" i="11"/>
  <c r="D18" i="11" s="1"/>
  <c r="C11" i="14"/>
  <c r="C11" i="11"/>
  <c r="D11" i="11" s="1"/>
  <c r="C20" i="14"/>
  <c r="C20" i="11"/>
  <c r="D20" i="11" s="1"/>
  <c r="C22" i="14"/>
  <c r="C22" i="11"/>
  <c r="D22" i="11" s="1"/>
  <c r="C17" i="14"/>
  <c r="C17" i="11"/>
  <c r="D17" i="11" s="1"/>
  <c r="C23" i="14"/>
  <c r="C23" i="11"/>
  <c r="D23" i="11" s="1"/>
  <c r="C24" i="14"/>
  <c r="C24" i="11"/>
  <c r="D24" i="11" s="1"/>
  <c r="C21" i="14"/>
  <c r="C21" i="11"/>
  <c r="D21" i="11" s="1"/>
  <c r="C15" i="14"/>
  <c r="C15" i="11"/>
  <c r="D15" i="11" s="1"/>
  <c r="C13" i="14"/>
  <c r="C13" i="11"/>
  <c r="D13" i="11" s="1"/>
  <c r="C14" i="14"/>
  <c r="C14" i="11"/>
  <c r="D14" i="11" s="1"/>
  <c r="C16" i="14"/>
  <c r="C16" i="11"/>
  <c r="D16" i="11" s="1"/>
  <c r="C12" i="14"/>
  <c r="C12" i="11"/>
  <c r="D12" i="11" s="1"/>
  <c r="C8" i="14"/>
  <c r="C8" i="11"/>
  <c r="D8" i="11" s="1"/>
  <c r="C27" i="14"/>
  <c r="C32" i="11"/>
  <c r="C27" i="8"/>
  <c r="C9" i="14"/>
  <c r="C9" i="11"/>
  <c r="D9" i="11" s="1"/>
  <c r="C19" i="11"/>
  <c r="D19" i="11" s="1"/>
  <c r="L26" i="12"/>
  <c r="F117" i="2"/>
  <c r="D97" i="2"/>
  <c r="AE79" i="2"/>
  <c r="C33" i="14" s="1"/>
  <c r="V79" i="2"/>
  <c r="Q9" i="13"/>
  <c r="Q5" i="13"/>
  <c r="I69" i="1" l="1"/>
  <c r="I78" i="1" s="1"/>
  <c r="D69" i="1"/>
  <c r="D78" i="1" s="1"/>
  <c r="J69" i="1"/>
  <c r="J78" i="1" s="1"/>
  <c r="K69" i="1"/>
  <c r="K78" i="1" s="1"/>
  <c r="L69" i="1"/>
  <c r="L78" i="1" s="1"/>
  <c r="F69" i="1"/>
  <c r="F78" i="1" s="1"/>
  <c r="H69" i="1"/>
  <c r="H78" i="1" s="1"/>
  <c r="G69" i="1"/>
  <c r="G78" i="1" s="1"/>
  <c r="E69" i="1"/>
  <c r="E78" i="1" s="1"/>
  <c r="C7" i="14"/>
  <c r="C7" i="11"/>
  <c r="D7" i="11" s="1"/>
  <c r="F118" i="2"/>
  <c r="F100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4" i="2"/>
  <c r="AF23" i="2"/>
  <c r="AF22" i="2"/>
  <c r="AF21" i="2"/>
  <c r="AF20" i="2"/>
  <c r="AF19" i="2"/>
  <c r="AF18" i="2"/>
  <c r="AF17" i="2"/>
  <c r="AF16" i="2"/>
  <c r="AF15" i="2"/>
  <c r="AF13" i="2"/>
  <c r="AF12" i="2"/>
  <c r="AF10" i="2"/>
  <c r="AF9" i="2"/>
  <c r="AF8" i="2"/>
  <c r="AF7" i="2"/>
  <c r="AF5" i="2"/>
  <c r="E30" i="13"/>
  <c r="E29" i="13"/>
  <c r="E25" i="13"/>
  <c r="E24" i="13"/>
  <c r="E17" i="13"/>
  <c r="E16" i="13"/>
  <c r="E83" i="1" l="1"/>
  <c r="E89" i="1" s="1"/>
  <c r="L83" i="1"/>
  <c r="L89" i="1" s="1"/>
  <c r="I83" i="1"/>
  <c r="I89" i="1" s="1"/>
  <c r="G83" i="1"/>
  <c r="G89" i="1" s="1"/>
  <c r="K83" i="1"/>
  <c r="K89" i="1" s="1"/>
  <c r="H83" i="1"/>
  <c r="H89" i="1" s="1"/>
  <c r="J83" i="1"/>
  <c r="J89" i="1" s="1"/>
  <c r="F83" i="1"/>
  <c r="F89" i="1" s="1"/>
  <c r="D83" i="1"/>
  <c r="D89" i="1" s="1"/>
  <c r="F119" i="2"/>
  <c r="H119" i="2" s="1"/>
  <c r="H118" i="2"/>
  <c r="R36" i="7" s="1"/>
  <c r="G125" i="2"/>
  <c r="K36" i="11"/>
  <c r="F17" i="13"/>
  <c r="K17" i="13" s="1"/>
  <c r="C36" i="1"/>
  <c r="K36" i="6"/>
  <c r="F101" i="2"/>
  <c r="H117" i="2"/>
  <c r="K36" i="7" s="1"/>
  <c r="P17" i="13"/>
  <c r="N17" i="13"/>
  <c r="AF79" i="2"/>
  <c r="F120" i="2"/>
  <c r="H120" i="2" s="1"/>
  <c r="F13" i="13"/>
  <c r="K13" i="13" s="1"/>
  <c r="N13" i="13" s="1"/>
  <c r="F25" i="13"/>
  <c r="K25" i="13" s="1"/>
  <c r="F9" i="13"/>
  <c r="F30" i="13"/>
  <c r="F5" i="13"/>
  <c r="K5" i="13" s="1"/>
  <c r="I16" i="10"/>
  <c r="I11" i="10"/>
  <c r="I10" i="10"/>
  <c r="I6" i="10"/>
  <c r="I5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E23" i="10"/>
  <c r="G126" i="2" l="1"/>
  <c r="G127" i="2"/>
  <c r="C42" i="1"/>
  <c r="C49" i="1" s="1"/>
  <c r="C56" i="1" s="1"/>
  <c r="C69" i="1" s="1"/>
  <c r="M69" i="1" s="1"/>
  <c r="M36" i="1"/>
  <c r="F102" i="2"/>
  <c r="R36" i="6"/>
  <c r="K9" i="13"/>
  <c r="P9" i="13" s="1"/>
  <c r="AI79" i="2"/>
  <c r="AI81" i="2" s="1"/>
  <c r="AK81" i="2" s="1"/>
  <c r="N25" i="13"/>
  <c r="P25" i="13"/>
  <c r="F121" i="2"/>
  <c r="H121" i="2" s="1"/>
  <c r="N30" i="13"/>
  <c r="P13" i="13"/>
  <c r="AF81" i="2"/>
  <c r="AG82" i="2" s="1"/>
  <c r="R89" i="2"/>
  <c r="P5" i="13"/>
  <c r="N5" i="13"/>
  <c r="R88" i="2"/>
  <c r="AF82" i="2"/>
  <c r="B23" i="10"/>
  <c r="K31" i="12"/>
  <c r="M56" i="1" l="1"/>
  <c r="M49" i="1"/>
  <c r="M42" i="1"/>
  <c r="F122" i="2"/>
  <c r="H122" i="2" s="1"/>
  <c r="K36" i="5"/>
  <c r="F103" i="2"/>
  <c r="F104" i="2" s="1"/>
  <c r="F105" i="2" s="1"/>
  <c r="F106" i="2" s="1"/>
  <c r="F107" i="2" s="1"/>
  <c r="F108" i="2" s="1"/>
  <c r="F109" i="2" s="1"/>
  <c r="N9" i="13"/>
  <c r="K42" i="13"/>
  <c r="K41" i="13"/>
  <c r="K43" i="13" l="1"/>
  <c r="F137" i="2"/>
  <c r="H116" i="2"/>
  <c r="K36" i="8" s="1"/>
  <c r="F123" i="2"/>
  <c r="H123" i="2" s="1"/>
  <c r="R36" i="5"/>
  <c r="C78" i="1" l="1"/>
  <c r="C83" i="1" s="1"/>
  <c r="F124" i="2"/>
  <c r="H124" i="2" s="1"/>
  <c r="K36" i="3"/>
  <c r="K38" i="3" s="1"/>
  <c r="M83" i="1" l="1"/>
  <c r="M78" i="1"/>
  <c r="F125" i="2"/>
  <c r="H125" i="2" s="1"/>
  <c r="R36" i="3"/>
  <c r="D91" i="2"/>
  <c r="D93" i="2" l="1"/>
  <c r="F91" i="2"/>
  <c r="C89" i="1"/>
  <c r="M89" i="1" s="1"/>
  <c r="F126" i="2"/>
  <c r="N80" i="2"/>
  <c r="C10" i="14" l="1"/>
  <c r="C29" i="14" s="1"/>
  <c r="C37" i="14" s="1"/>
  <c r="C29" i="6"/>
  <c r="C30" i="5"/>
  <c r="C10" i="11"/>
  <c r="F127" i="2"/>
  <c r="H126" i="2"/>
  <c r="R36" i="11" s="1"/>
  <c r="C29" i="7"/>
  <c r="C37" i="7" s="1"/>
  <c r="C29" i="8"/>
  <c r="S89" i="2"/>
  <c r="C10" i="9" s="1"/>
  <c r="C23" i="10"/>
  <c r="C5" i="9"/>
  <c r="D159" i="2" l="1"/>
  <c r="D161" i="2" s="1"/>
  <c r="C7" i="9" s="1"/>
  <c r="H127" i="2"/>
  <c r="K36" i="14" s="1"/>
  <c r="C29" i="11"/>
  <c r="C37" i="11" s="1"/>
  <c r="D10" i="11"/>
  <c r="D29" i="11" s="1"/>
  <c r="F128" i="2"/>
  <c r="AG83" i="2"/>
  <c r="F129" i="2" l="1"/>
  <c r="F130" i="2" s="1"/>
  <c r="F139" i="2" s="1"/>
  <c r="F5" i="2"/>
  <c r="F6" i="2" s="1"/>
  <c r="F7" i="2" s="1"/>
  <c r="F8" i="2" s="1"/>
  <c r="F9" i="2" s="1"/>
  <c r="F10" i="2" s="1"/>
  <c r="F11" i="2" s="1"/>
  <c r="R87" i="2"/>
  <c r="C8" i="9" l="1"/>
  <c r="R91" i="2"/>
  <c r="G140" i="2"/>
  <c r="F12" i="2"/>
  <c r="F13" i="2" s="1"/>
  <c r="S87" i="2"/>
  <c r="S91" i="2" s="1"/>
  <c r="F14" i="2" l="1"/>
  <c r="F15" i="2" s="1"/>
  <c r="F16" i="2" s="1"/>
  <c r="K18" i="7"/>
  <c r="C11" i="9"/>
  <c r="F17" i="2" l="1"/>
  <c r="F18" i="2" s="1"/>
  <c r="F19" i="2" s="1"/>
  <c r="F20" i="2" s="1"/>
  <c r="F21" i="2" s="1"/>
  <c r="F22" i="2" s="1"/>
  <c r="R18" i="7"/>
  <c r="F23" i="2" l="1"/>
  <c r="F24" i="2" s="1"/>
  <c r="F25" i="2" s="1"/>
  <c r="F26" i="2" s="1"/>
  <c r="F27" i="2" s="1"/>
  <c r="F28" i="2" s="1"/>
  <c r="K18" i="6"/>
  <c r="F29" i="2" l="1"/>
  <c r="F30" i="2" s="1"/>
  <c r="F31" i="2" s="1"/>
  <c r="R18" i="6"/>
  <c r="F32" i="2" l="1"/>
  <c r="F33" i="2" s="1"/>
  <c r="F34" i="2" s="1"/>
  <c r="F35" i="2" s="1"/>
  <c r="F36" i="2" s="1"/>
  <c r="K18" i="5"/>
  <c r="F37" i="2" l="1"/>
  <c r="F38" i="2" s="1"/>
  <c r="F39" i="2" s="1"/>
  <c r="F40" i="2" s="1"/>
  <c r="F41" i="2" s="1"/>
  <c r="F42" i="2" s="1"/>
  <c r="R18" i="5"/>
  <c r="F43" i="2" l="1"/>
  <c r="F44" i="2" s="1"/>
  <c r="F45" i="2" s="1"/>
  <c r="F46" i="2" s="1"/>
  <c r="F47" i="2" s="1"/>
  <c r="K18" i="3"/>
  <c r="F48" i="2"/>
  <c r="F49" i="2" s="1"/>
  <c r="F50" i="2" s="1"/>
  <c r="F51" i="2" s="1"/>
  <c r="F52" i="2" s="1"/>
  <c r="R18" i="3" s="1"/>
  <c r="F53" i="2" l="1"/>
  <c r="F54" i="2" s="1"/>
  <c r="F55" i="2" s="1"/>
  <c r="F56" i="2" s="1"/>
  <c r="F57" i="2" s="1"/>
  <c r="F58" i="2" s="1"/>
  <c r="F59" i="2" l="1"/>
  <c r="F60" i="2" s="1"/>
  <c r="F61" i="2" s="1"/>
  <c r="F62" i="2" l="1"/>
  <c r="F63" i="2" s="1"/>
  <c r="F64" i="2" s="1"/>
  <c r="K18" i="11"/>
  <c r="K20" i="7"/>
  <c r="K20" i="5"/>
  <c r="K20" i="3"/>
  <c r="K20" i="6"/>
  <c r="K20" i="11"/>
  <c r="F65" i="2" l="1"/>
  <c r="R18" i="11"/>
  <c r="R20" i="6"/>
  <c r="R20" i="3"/>
  <c r="R20" i="7"/>
  <c r="R20" i="5"/>
  <c r="R20" i="11"/>
  <c r="F66" i="2" l="1"/>
  <c r="F67" i="2" s="1"/>
  <c r="F68" i="2" s="1"/>
  <c r="K18" i="8"/>
  <c r="K20" i="8" s="1"/>
  <c r="F69" i="2" l="1"/>
  <c r="F70" i="2" s="1"/>
  <c r="F71" i="2" s="1"/>
  <c r="F72" i="2" s="1"/>
  <c r="F73" i="2" s="1"/>
  <c r="F74" i="2" s="1"/>
  <c r="F75" i="2" s="1"/>
  <c r="F76" i="2" s="1"/>
  <c r="F77" i="2" s="1"/>
  <c r="G143" i="2" s="1"/>
  <c r="G145" i="2" s="1"/>
  <c r="K18" i="14"/>
  <c r="K20" i="14" s="1"/>
  <c r="C22" i="9"/>
  <c r="H11" i="9"/>
</calcChain>
</file>

<file path=xl/sharedStrings.xml><?xml version="1.0" encoding="utf-8"?>
<sst xmlns="http://schemas.openxmlformats.org/spreadsheetml/2006/main" count="996" uniqueCount="383">
  <si>
    <t>Payments to Date</t>
  </si>
  <si>
    <t>Budget</t>
  </si>
  <si>
    <t>BUDGET</t>
  </si>
  <si>
    <t>Precept</t>
  </si>
  <si>
    <t>Audit</t>
  </si>
  <si>
    <t>Clerk's salary</t>
  </si>
  <si>
    <t>Donations/grants</t>
  </si>
  <si>
    <t>Election charges</t>
  </si>
  <si>
    <t>Grants</t>
  </si>
  <si>
    <t>General admin</t>
  </si>
  <si>
    <t>Miscellaneous</t>
  </si>
  <si>
    <t>Insurance</t>
  </si>
  <si>
    <t>VAT</t>
  </si>
  <si>
    <t>CIL</t>
  </si>
  <si>
    <t>Newsletter</t>
  </si>
  <si>
    <t>Training</t>
  </si>
  <si>
    <t>Venue costs</t>
  </si>
  <si>
    <t>Website</t>
  </si>
  <si>
    <t xml:space="preserve">Total </t>
  </si>
  <si>
    <t>Total</t>
  </si>
  <si>
    <t>Yr</t>
  </si>
  <si>
    <t>Ending</t>
  </si>
  <si>
    <t>Please round all figures to nearest £1. Do not leave any boxes blank and report £0 or nil balances. All figures must agree to underlying financial records.</t>
  </si>
  <si>
    <t>1. Balances brought forward</t>
  </si>
  <si>
    <t>Total balances and reserves at the beginning of the year as recorded in the financial records. Value must agree to Box 7 of the previous year.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</si>
  <si>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</si>
  <si>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</si>
  <si>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</si>
  <si>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 (line 2).  Include any grants received.</t>
  </si>
  <si>
    <t>4. (-) Staff costs</t>
  </si>
  <si>
    <t>Total expenditure or payments made to and on behalf of all employees. Include gross salaries and wages, empolyers NI contributions, employers pension conrtibutions, gratuities and severance payments.</t>
  </si>
  <si>
    <t>5. (-) Loan interest/capital repayments</t>
  </si>
  <si>
    <t>Total expenditure or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</si>
  <si>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</si>
  <si>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</si>
  <si>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</si>
  <si>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Must equal (1+2+3) - (4+5+6).</t>
  </si>
  <si>
    <t>NOTE ROUNDINGS</t>
  </si>
  <si>
    <t>8. Total value of cash and short    term investments</t>
  </si>
  <si>
    <r>
      <t xml:space="preserve">The sum of all current and depost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</t>
    </r>
    <r>
      <rPr>
        <sz val="11"/>
        <color theme="1"/>
        <rFont val="Calibri"/>
        <family val="2"/>
        <scheme val="minor"/>
      </rPr>
      <t>.</t>
    </r>
  </si>
  <si>
    <t>9. Total fixed assets plus long term investments and assets.</t>
  </si>
  <si>
    <t>The value of all the property the authority owns - it is made up of all its fixed assets and longterm investments as at 31 March.</t>
  </si>
  <si>
    <t>10. Total borrowings.</t>
  </si>
  <si>
    <t>The outstanding capital balance as at 31 March of all loans from third parties (including PWLB).</t>
  </si>
  <si>
    <t xml:space="preserve">Copy and paste values </t>
  </si>
  <si>
    <t>from prior year.</t>
  </si>
  <si>
    <t>Lloyds a/c 01967240</t>
  </si>
  <si>
    <t>CASHBOOK EXPENDITURE ANALYSIS</t>
  </si>
  <si>
    <t>Date</t>
  </si>
  <si>
    <t>Ref.</t>
  </si>
  <si>
    <t>Description</t>
  </si>
  <si>
    <t>Receipt</t>
  </si>
  <si>
    <t>Payment</t>
  </si>
  <si>
    <t>Cashbook Balance</t>
  </si>
  <si>
    <t>Clerk's Salary</t>
  </si>
  <si>
    <t>Admin</t>
  </si>
  <si>
    <t>Subs</t>
  </si>
  <si>
    <t>S.137</t>
  </si>
  <si>
    <t>Venue</t>
  </si>
  <si>
    <t>Election Exps.</t>
  </si>
  <si>
    <t>Misc</t>
  </si>
  <si>
    <t>Totals</t>
  </si>
  <si>
    <t>Bal. b/fwd</t>
  </si>
  <si>
    <t>Yr End Balance</t>
  </si>
  <si>
    <t>Int.</t>
  </si>
  <si>
    <t>Totals for AGAR</t>
  </si>
  <si>
    <t>Staff costs</t>
  </si>
  <si>
    <t>All other payments</t>
  </si>
  <si>
    <t>Loyds Bank Balance</t>
  </si>
  <si>
    <t>Difference</t>
  </si>
  <si>
    <t>Difference as Percentage</t>
  </si>
  <si>
    <t>Actual</t>
  </si>
  <si>
    <t xml:space="preserve">Actual </t>
  </si>
  <si>
    <t>£</t>
  </si>
  <si>
    <t>Election Chges</t>
  </si>
  <si>
    <t>Misc.</t>
  </si>
  <si>
    <t>Playground Maint.</t>
  </si>
  <si>
    <t>Working from Home allwnce</t>
  </si>
  <si>
    <t>Mileage</t>
  </si>
  <si>
    <t>PAYE</t>
  </si>
  <si>
    <t>Clerk's expenses</t>
  </si>
  <si>
    <t>GDPR</t>
  </si>
  <si>
    <t>AGM</t>
  </si>
  <si>
    <t>Street Lights</t>
  </si>
  <si>
    <t>P/ground &amp; Grass</t>
  </si>
  <si>
    <t>UDIMORE PARISH COUNCIL</t>
  </si>
  <si>
    <t>ACTUAL</t>
  </si>
  <si>
    <t>May</t>
  </si>
  <si>
    <t>Bank Reconciliation</t>
  </si>
  <si>
    <t>Lloyds Bank A/c No. 01967240</t>
  </si>
  <si>
    <t>Balance</t>
  </si>
  <si>
    <t>Unpresented items</t>
  </si>
  <si>
    <t>Receipts not banked/cleared</t>
  </si>
  <si>
    <t>Balance as per Cash Book</t>
  </si>
  <si>
    <t xml:space="preserve">Lloyds Bank A/c No. 3064698 </t>
  </si>
  <si>
    <t>Business Bank Instant</t>
  </si>
  <si>
    <t>TOTAL RESERVES</t>
  </si>
  <si>
    <t>Treasurers Account</t>
  </si>
  <si>
    <t xml:space="preserve">as per Bank statement dated </t>
  </si>
  <si>
    <t>Traffic</t>
  </si>
  <si>
    <t>P/ground Maint.</t>
  </si>
  <si>
    <t>Transfers from Bus Instant</t>
  </si>
  <si>
    <t>Lloyds Bank (Savings) - 03064698 Bal B/F</t>
  </si>
  <si>
    <t>INVOICES</t>
  </si>
  <si>
    <t>Inv. Date</t>
  </si>
  <si>
    <t>Gross</t>
  </si>
  <si>
    <t>Net</t>
  </si>
  <si>
    <t>Inv. Ref.</t>
  </si>
  <si>
    <t>hours</t>
  </si>
  <si>
    <t>rate</t>
  </si>
  <si>
    <t>Salary</t>
  </si>
  <si>
    <t>WFH</t>
  </si>
  <si>
    <t>Adjustment</t>
  </si>
  <si>
    <t>Reimburse</t>
  </si>
  <si>
    <t>Clerk WFH &amp; mileage</t>
  </si>
  <si>
    <t>Agrees AGAR All other Payments</t>
  </si>
  <si>
    <t>Clerk's Expenses</t>
  </si>
  <si>
    <t>General Admin</t>
  </si>
  <si>
    <t>VAT No</t>
  </si>
  <si>
    <t>Brief Description of Supply</t>
  </si>
  <si>
    <t>DETAILS INVOICES FOR VAT RECLAIM</t>
  </si>
  <si>
    <t xml:space="preserve">Any </t>
  </si>
  <si>
    <t>Annual Assembly</t>
  </si>
  <si>
    <t>Transport</t>
  </si>
  <si>
    <t>From Reserves</t>
  </si>
  <si>
    <t>Date Meeting</t>
  </si>
  <si>
    <t>March</t>
  </si>
  <si>
    <t>April</t>
  </si>
  <si>
    <t>Month</t>
  </si>
  <si>
    <t>Pay to end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</si>
  <si>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</si>
  <si>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</si>
  <si>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</si>
  <si>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</si>
  <si>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</si>
  <si>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</si>
  <si>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</si>
  <si>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</si>
  <si>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</si>
  <si>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Addressed to</t>
  </si>
  <si>
    <t>Payments against Ear Marked Reserves (EMR)</t>
  </si>
  <si>
    <t>General</t>
  </si>
  <si>
    <t>TOTAL PAYMENTS</t>
  </si>
  <si>
    <t>HMRC</t>
  </si>
  <si>
    <t>Amt on Bk Statement &amp; Comments</t>
  </si>
  <si>
    <t>Clerk Salary &amp; exps</t>
  </si>
  <si>
    <t>Subscriptions</t>
  </si>
  <si>
    <t>Exps</t>
  </si>
  <si>
    <t>Analysis</t>
  </si>
  <si>
    <t>Total Gross (inc. Bank payment/transfers)</t>
  </si>
  <si>
    <t>Total NET payments (inc. transfers to Bus. Bk Instant)</t>
  </si>
  <si>
    <t>Total Receipts</t>
  </si>
  <si>
    <t>Excluding Bank Transfers</t>
  </si>
  <si>
    <t>XYV126000104508</t>
  </si>
  <si>
    <t>Transfers to Reserves (Pmts)</t>
  </si>
  <si>
    <t>Rother Community Lottery</t>
  </si>
  <si>
    <t xml:space="preserve">Balance </t>
  </si>
  <si>
    <t xml:space="preserve">Lloyds Bank (Savings) - 03064698 </t>
  </si>
  <si>
    <t>Total Lloyds Savings</t>
  </si>
  <si>
    <t>Lloyds Treasurers A/c 01967240</t>
  </si>
  <si>
    <t>Total Assets</t>
  </si>
  <si>
    <t>Year to date</t>
  </si>
  <si>
    <t>Other receipts</t>
  </si>
  <si>
    <t>Total receipts for AGAR</t>
  </si>
  <si>
    <t>Treas. A/c</t>
  </si>
  <si>
    <t>VAT refund</t>
  </si>
  <si>
    <t>Instant A/c</t>
  </si>
  <si>
    <t>Staff Payroll costs</t>
  </si>
  <si>
    <t>All other costs</t>
  </si>
  <si>
    <t>Treasurers A/c - Breakdown Receipts.</t>
  </si>
  <si>
    <t>Treas. a/c total receipts</t>
  </si>
  <si>
    <t>VAT 126 claim for refund by certain bodies</t>
  </si>
  <si>
    <t>ESALC</t>
  </si>
  <si>
    <t>Notes</t>
  </si>
  <si>
    <t>Bal. Savings</t>
  </si>
  <si>
    <t>Details</t>
  </si>
  <si>
    <t>Current Budget</t>
  </si>
  <si>
    <t>General Reserves</t>
  </si>
  <si>
    <t>Balances B/F</t>
  </si>
  <si>
    <t>Election</t>
  </si>
  <si>
    <t>EMR</t>
  </si>
  <si>
    <t>Total assets</t>
  </si>
  <si>
    <t>Rother C. Lottery</t>
  </si>
  <si>
    <t>Balances</t>
  </si>
  <si>
    <t>Agree Reconciliation</t>
  </si>
  <si>
    <t>Ref. No</t>
  </si>
  <si>
    <t>Refund Clear Insurance</t>
  </si>
  <si>
    <t>Office</t>
  </si>
  <si>
    <t>Play ground</t>
  </si>
  <si>
    <t>April 2024 - March 2025</t>
  </si>
  <si>
    <t>RDC</t>
  </si>
  <si>
    <t>Bank Statement</t>
  </si>
  <si>
    <t>Lottery</t>
  </si>
  <si>
    <t>Section 2 - Accounting Statements 2025       for Udimore Parish Council.</t>
  </si>
  <si>
    <t>Agreed as at 30/4</t>
  </si>
  <si>
    <t>2024/5</t>
  </si>
  <si>
    <t>Transfer Prior Yr Bal to General Reserves</t>
  </si>
  <si>
    <t>RDC Precept</t>
  </si>
  <si>
    <t>ESALC subscription</t>
  </si>
  <si>
    <t>Year End 2023/24</t>
  </si>
  <si>
    <t>2024/25</t>
  </si>
  <si>
    <t>Month 1</t>
  </si>
  <si>
    <t>Month 12</t>
  </si>
  <si>
    <t>Months</t>
  </si>
  <si>
    <t>1 - 3</t>
  </si>
  <si>
    <t>1 - 7</t>
  </si>
  <si>
    <t>1 - 9</t>
  </si>
  <si>
    <t>1 - 11</t>
  </si>
  <si>
    <t>1 - 12</t>
  </si>
  <si>
    <t xml:space="preserve">R. Franklin - Clerk Pay &amp; exps. </t>
  </si>
  <si>
    <t>R. Franklin (Annual Assembly exps)</t>
  </si>
  <si>
    <t>K. Robertson (audit)</t>
  </si>
  <si>
    <t>Agreed as at 31/5</t>
  </si>
  <si>
    <t>St. Mary's Community Hall (refund)</t>
  </si>
  <si>
    <t>Agreed as at 30/6</t>
  </si>
  <si>
    <t>VAT Refund Y/e 2024</t>
  </si>
  <si>
    <t>Refund deposit St Marys Hall</t>
  </si>
  <si>
    <t>R Franklin Clerk pay &amp; exps</t>
  </si>
  <si>
    <t>R Franklin - Annual Assembly exps.</t>
  </si>
  <si>
    <t>K. Robertson (Audit)</t>
  </si>
  <si>
    <t>Refund St Mary's Hall</t>
  </si>
  <si>
    <t>Agreed 30/6</t>
  </si>
  <si>
    <t>Agreed 31/5</t>
  </si>
  <si>
    <t>HMRC Reclaim VAT 2023/24</t>
  </si>
  <si>
    <t>End June 2024</t>
  </si>
  <si>
    <t>STATEMENT OF RESERVES</t>
  </si>
  <si>
    <t>CASHBOOK</t>
  </si>
  <si>
    <t>Playsafety</t>
  </si>
  <si>
    <t>Agreed as at 31/7/24</t>
  </si>
  <si>
    <t>Clear Insurance</t>
  </si>
  <si>
    <t>SLCC</t>
  </si>
  <si>
    <t>Rother DC</t>
  </si>
  <si>
    <t>Agreed as at 31/8/24</t>
  </si>
  <si>
    <t>31/04/24</t>
  </si>
  <si>
    <t>as at</t>
  </si>
  <si>
    <t>Agreed 31/7</t>
  </si>
  <si>
    <t>Agreed 31/8</t>
  </si>
  <si>
    <t>HMRC refund VAT yr/end Mar. 2024</t>
  </si>
  <si>
    <t>1-5</t>
  </si>
  <si>
    <t>Agreed as at 30/9/24</t>
  </si>
  <si>
    <t>Uniserve</t>
  </si>
  <si>
    <t xml:space="preserve">Agreed as at 31/10/24 </t>
  </si>
  <si>
    <t>NB £534.06 paid thru Bk a/c</t>
  </si>
  <si>
    <t>Adjust next payment</t>
  </si>
  <si>
    <t>R. Franklin Clerks pay &amp; exps.</t>
  </si>
  <si>
    <t>Paid £534.30</t>
  </si>
  <si>
    <t>Pay Due</t>
  </si>
  <si>
    <t>Increase to Clerks Pay as per National Agreement 23/10/24 as at 1/4/2024.</t>
  </si>
  <si>
    <t>SCP 9</t>
  </si>
  <si>
    <t>13.69 p/hr.</t>
  </si>
  <si>
    <t>7 months @ 26 hrs p/mth</t>
  </si>
  <si>
    <t xml:space="preserve">  = an increase of £0.85p p/hr.</t>
  </si>
  <si>
    <t>Clerk Back Pay.</t>
  </si>
  <si>
    <t xml:space="preserve">St. Mary's Community Hall </t>
  </si>
  <si>
    <t>Agreed as at 30/11/24</t>
  </si>
  <si>
    <t>R. Franklin - Clerk Back Pay</t>
  </si>
  <si>
    <t>ICO ZB489426</t>
  </si>
  <si>
    <t>PCC Udimore Hall Car Park</t>
  </si>
  <si>
    <t xml:space="preserve">St Mary's Hall - Car Park OGH </t>
  </si>
  <si>
    <t>Justine Price</t>
  </si>
  <si>
    <t>Rother Association</t>
  </si>
  <si>
    <t xml:space="preserve">HMRC </t>
  </si>
  <si>
    <t>OGH Contractors - Car Park</t>
  </si>
  <si>
    <t>Agreed 31/12/24</t>
  </si>
  <si>
    <t>Agreed 30/9</t>
  </si>
  <si>
    <t>Agreed 31/11</t>
  </si>
  <si>
    <t>Agreed 31/10</t>
  </si>
  <si>
    <t>R. Franklin Clerk Pay &amp; Exps</t>
  </si>
  <si>
    <t>St, Marys Community Hall</t>
  </si>
  <si>
    <t>R. Franklin  - Back Pay</t>
  </si>
  <si>
    <t>ICO</t>
  </si>
  <si>
    <t>St Marys Community  Hall</t>
  </si>
  <si>
    <t>OGH Contractors</t>
  </si>
  <si>
    <t>Receipts Car Park</t>
  </si>
  <si>
    <t>Agreed as at 31/12/24</t>
  </si>
  <si>
    <t>Received re Car Park</t>
  </si>
  <si>
    <t>Agrees Total Payments ro Date</t>
  </si>
  <si>
    <t>Viking</t>
  </si>
  <si>
    <t>R. Franklin - Clerk Pay &amp; Exps</t>
  </si>
  <si>
    <t>Transfer from Instant Bk A/c</t>
  </si>
  <si>
    <t>Agreed as at 31/1/25</t>
  </si>
  <si>
    <t>Agreed as at 28/2/25</t>
  </si>
  <si>
    <t>Transfer to Treasurers A/c</t>
  </si>
  <si>
    <t>Agreed 31/1/25</t>
  </si>
  <si>
    <t>Agreed 28/2/25</t>
  </si>
  <si>
    <t>John Hannon (Promap Inv.)</t>
  </si>
  <si>
    <t>(Highways safety officer meeting)</t>
  </si>
  <si>
    <r>
      <t xml:space="preserve">Dr / </t>
    </r>
    <r>
      <rPr>
        <b/>
        <sz val="14"/>
        <rFont val="Calibri"/>
        <family val="2"/>
        <scheme val="minor"/>
      </rPr>
      <t>Cr</t>
    </r>
  </si>
  <si>
    <t>Paid from EMR</t>
  </si>
  <si>
    <t>Village Hall Car Park - CIL</t>
  </si>
  <si>
    <t>Recd St Mary's Hall - £5,231.94</t>
  </si>
  <si>
    <t>Recd PCC Udinore  -  £1,500.00</t>
  </si>
  <si>
    <t>Variance</t>
  </si>
  <si>
    <t xml:space="preserve">Meeting </t>
  </si>
  <si>
    <t>postponed</t>
  </si>
  <si>
    <t>DIFFERENCE - funding received.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</si>
  <si>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</si>
  <si>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</si>
  <si>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</si>
  <si>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</si>
  <si>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</si>
  <si>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</si>
  <si>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</si>
  <si>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</si>
  <si>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</si>
  <si>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</si>
  <si>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</si>
  <si>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</si>
  <si>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</si>
  <si>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</si>
  <si>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</si>
  <si>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R. Franklin - Clerk Pay &amp; Exps.</t>
  </si>
  <si>
    <t>Agreed as at 31/3/25</t>
  </si>
  <si>
    <t>Agtreed 31/3/25</t>
  </si>
  <si>
    <t>Refund St Marys Hall</t>
  </si>
  <si>
    <t>ESALC &amp; NALC fee 1/4/24-31/3/25</t>
  </si>
  <si>
    <t>Udimore Parish Council</t>
  </si>
  <si>
    <t>Refreshments for Annual Assembly</t>
  </si>
  <si>
    <t>S. Franklin</t>
  </si>
  <si>
    <t>25/25/2024</t>
  </si>
  <si>
    <t>24-8</t>
  </si>
  <si>
    <t>2023-24 Audit</t>
  </si>
  <si>
    <t>Supplier</t>
  </si>
  <si>
    <t>Sainsburys</t>
  </si>
  <si>
    <t>K. Robertson</t>
  </si>
  <si>
    <t>22/07/2024</t>
  </si>
  <si>
    <t>Play Safety</t>
  </si>
  <si>
    <t>Playground Annual Inspection</t>
  </si>
  <si>
    <t>13/08/2024</t>
  </si>
  <si>
    <t>Annual Insurance Premium</t>
  </si>
  <si>
    <t>20/09/2024</t>
  </si>
  <si>
    <t>MEM249712-1</t>
  </si>
  <si>
    <t>Membership fee</t>
  </si>
  <si>
    <t>07/10/2024</t>
  </si>
  <si>
    <t>UNI35308</t>
  </si>
  <si>
    <t>771 7521 20</t>
  </si>
  <si>
    <t>Easyspace Domain fee</t>
  </si>
  <si>
    <t>18/10/2024</t>
  </si>
  <si>
    <t>UNI35369</t>
  </si>
  <si>
    <t>ESET Antivirus &amp; Encryption</t>
  </si>
  <si>
    <t>26/11/2024</t>
  </si>
  <si>
    <t>SMCH-375</t>
  </si>
  <si>
    <t>St. Marys Com. Hall</t>
  </si>
  <si>
    <t>Hire of hall for meetings</t>
  </si>
  <si>
    <t>02/11/2024</t>
  </si>
  <si>
    <t>ICO:0001835500</t>
  </si>
  <si>
    <t>Robert Franklin</t>
  </si>
  <si>
    <t>09/12/2024</t>
  </si>
  <si>
    <t>188 8954 25</t>
  </si>
  <si>
    <t>OGH Contractors Ltd</t>
  </si>
  <si>
    <t>Repair Udimore V Hall  Car Park</t>
  </si>
  <si>
    <t>Nigel Anderson</t>
  </si>
  <si>
    <t>31/10/2024</t>
  </si>
  <si>
    <t>Justin Price</t>
  </si>
  <si>
    <t>Playground maintenance</t>
  </si>
  <si>
    <t>24/06/2024</t>
  </si>
  <si>
    <t>Inv 2406</t>
  </si>
  <si>
    <t>RALC</t>
  </si>
  <si>
    <t>RALC subscription 2024/5</t>
  </si>
  <si>
    <t>06/01/2025</t>
  </si>
  <si>
    <t>GB 536153357</t>
  </si>
  <si>
    <t>Stationery</t>
  </si>
  <si>
    <t>16/01/2025</t>
  </si>
  <si>
    <t>UNI35992</t>
  </si>
  <si>
    <t>Microsoft 365 Licences</t>
  </si>
  <si>
    <t>26/01/2025</t>
  </si>
  <si>
    <t>Landmark Information</t>
  </si>
  <si>
    <t>Promap - reimburse John Hannon</t>
  </si>
  <si>
    <t>John Hannon</t>
  </si>
  <si>
    <t>01/04/2024</t>
  </si>
  <si>
    <t>15/05/2024</t>
  </si>
  <si>
    <t>GPR/Data Protection</t>
  </si>
  <si>
    <t xml:space="preserve"> VAT reclaim reference</t>
  </si>
  <si>
    <t>https://www.gov.uk/guidance/claim-a-vat-refund-as-an-organisation-not-registered-for-vat</t>
  </si>
  <si>
    <t>UDIMORE CASHBOOK 2023/24.</t>
  </si>
  <si>
    <t>INVOICES FOR VAT RECLAIM</t>
  </si>
  <si>
    <t>UDIMORE VARIANCE YR. ENDING MARCH 2025</t>
  </si>
  <si>
    <t>2023/4</t>
  </si>
  <si>
    <t>Annual Asembly</t>
  </si>
  <si>
    <t>Includes charge for Microsoft Licences 2023/24, s/b  + £358 2023/24 and -£358 2024/25. Therefore 2023/24 = £420, 2024/25 = £562</t>
  </si>
  <si>
    <t>No invoice received for 2024/25</t>
  </si>
  <si>
    <t>23/24 £50 hall hire chge refunded 24/25,  23/24 advance hire chge for  Coronation party</t>
  </si>
  <si>
    <t>2023/24 included Ms licence charge £382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</si>
</sst>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164" formatCode="#,##0.00_ ;[Red]\-#,##0.00\ "/>
    <numFmt numFmtId="165" formatCode="d/m/yy;@"/>
    <numFmt numFmtId="166" formatCode="#,##0_ ;\-#,##0\ "/>
    <numFmt numFmtId="167" formatCode="#,##0_ ;[Red]\-#,##0\ "/>
    <numFmt numFmtId="168" formatCode="[$£-809]#,##0.00"/>
    <numFmt numFmtId="169" formatCode="dd/mm/yy;@"/>
    <numFmt numFmtId="170" formatCode="0.0_ ;[Red]\-0.0\ "/>
  </numFmts>
  <fonts count="24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indexed="8"/>
      <name val="Calibri"/>
      <family val="2"/>
    </font>
    <font>
      <b/>
      <sz val="10"/>
      <color theme="3" tint="-0.499984740745262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3" fillId="4" borderId="0" applyNumberFormat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5" fillId="0" borderId="3" xfId="0" applyNumberFormat="1" applyFont="1" applyBorder="1"/>
    <xf numFmtId="0" fontId="6" fillId="0" borderId="4" xfId="0" applyFont="1" applyBorder="1"/>
    <xf numFmtId="0" fontId="6" fillId="0" borderId="0" xfId="0" applyFont="1"/>
    <xf numFmtId="4" fontId="6" fillId="0" borderId="0" xfId="0" applyNumberFormat="1" applyFont="1"/>
    <xf numFmtId="4" fontId="6" fillId="0" borderId="5" xfId="0" applyNumberFormat="1" applyFont="1" applyBorder="1"/>
    <xf numFmtId="4" fontId="5" fillId="0" borderId="0" xfId="2" applyNumberFormat="1" applyFont="1"/>
    <xf numFmtId="0" fontId="5" fillId="0" borderId="0" xfId="0" applyFont="1"/>
    <xf numFmtId="0" fontId="4" fillId="0" borderId="5" xfId="0" applyFont="1" applyBorder="1"/>
    <xf numFmtId="0" fontId="5" fillId="0" borderId="4" xfId="0" applyFont="1" applyBorder="1"/>
    <xf numFmtId="4" fontId="5" fillId="0" borderId="0" xfId="0" applyNumberFormat="1" applyFont="1"/>
    <xf numFmtId="4" fontId="5" fillId="0" borderId="5" xfId="0" applyNumberFormat="1" applyFont="1" applyBorder="1"/>
    <xf numFmtId="4" fontId="4" fillId="0" borderId="0" xfId="0" applyNumberFormat="1" applyFont="1"/>
    <xf numFmtId="0" fontId="4" fillId="0" borderId="4" xfId="0" applyFont="1" applyBorder="1"/>
    <xf numFmtId="4" fontId="5" fillId="3" borderId="0" xfId="0" applyNumberFormat="1" applyFont="1" applyFill="1"/>
    <xf numFmtId="4" fontId="5" fillId="3" borderId="5" xfId="0" applyNumberFormat="1" applyFont="1" applyFill="1" applyBorder="1"/>
    <xf numFmtId="0" fontId="5" fillId="0" borderId="0" xfId="2" applyFont="1" applyAlignment="1">
      <alignment wrapText="1"/>
    </xf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7" fontId="0" fillId="0" borderId="0" xfId="0" applyNumberFormat="1"/>
    <xf numFmtId="164" fontId="1" fillId="2" borderId="0" xfId="1" applyNumberFormat="1"/>
    <xf numFmtId="164" fontId="0" fillId="0" borderId="0" xfId="0" quotePrefix="1" applyNumberFormat="1"/>
    <xf numFmtId="164" fontId="0" fillId="0" borderId="0" xfId="0" applyNumberForma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164" fontId="2" fillId="0" borderId="0" xfId="0" applyNumberFormat="1" applyFont="1"/>
    <xf numFmtId="17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8" fillId="0" borderId="5" xfId="0" applyNumberFormat="1" applyFont="1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8" fontId="0" fillId="0" borderId="0" xfId="0" applyNumberFormat="1"/>
    <xf numFmtId="168" fontId="2" fillId="0" borderId="0" xfId="0" applyNumberFormat="1" applyFont="1"/>
    <xf numFmtId="168" fontId="0" fillId="0" borderId="0" xfId="0" applyNumberFormat="1" applyAlignment="1">
      <alignment horizontal="center" vertical="center"/>
    </xf>
    <xf numFmtId="168" fontId="5" fillId="0" borderId="0" xfId="0" applyNumberFormat="1" applyFont="1"/>
    <xf numFmtId="168" fontId="5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wrapText="1"/>
    </xf>
    <xf numFmtId="168" fontId="6" fillId="0" borderId="0" xfId="0" applyNumberFormat="1" applyFont="1"/>
    <xf numFmtId="168" fontId="4" fillId="0" borderId="0" xfId="0" applyNumberFormat="1" applyFont="1"/>
    <xf numFmtId="168" fontId="5" fillId="3" borderId="0" xfId="0" applyNumberFormat="1" applyFont="1" applyFill="1"/>
    <xf numFmtId="169" fontId="0" fillId="0" borderId="0" xfId="0" applyNumberFormat="1"/>
    <xf numFmtId="4" fontId="2" fillId="0" borderId="5" xfId="0" applyNumberFormat="1" applyFont="1" applyBorder="1"/>
    <xf numFmtId="14" fontId="0" fillId="0" borderId="0" xfId="0" applyNumberFormat="1"/>
    <xf numFmtId="14" fontId="2" fillId="0" borderId="0" xfId="0" applyNumberFormat="1" applyFont="1" applyAlignment="1">
      <alignment horizontal="center" vertical="center"/>
    </xf>
    <xf numFmtId="164" fontId="5" fillId="0" borderId="0" xfId="0" applyNumberFormat="1" applyFont="1"/>
    <xf numFmtId="164" fontId="0" fillId="0" borderId="5" xfId="0" applyNumberFormat="1" applyBorder="1"/>
    <xf numFmtId="164" fontId="2" fillId="0" borderId="5" xfId="0" applyNumberFormat="1" applyFont="1" applyBorder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164" fontId="4" fillId="0" borderId="0" xfId="0" applyNumberFormat="1" applyFont="1"/>
    <xf numFmtId="10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0" fontId="0" fillId="0" borderId="0" xfId="0" applyNumberFormat="1"/>
    <xf numFmtId="164" fontId="13" fillId="0" borderId="0" xfId="3" applyNumberFormat="1" applyFill="1"/>
    <xf numFmtId="4" fontId="13" fillId="0" borderId="0" xfId="3" applyNumberFormat="1" applyFill="1"/>
    <xf numFmtId="4" fontId="0" fillId="0" borderId="0" xfId="0" applyNumberFormat="1" applyAlignment="1">
      <alignment horizontal="right"/>
    </xf>
    <xf numFmtId="165" fontId="0" fillId="0" borderId="7" xfId="0" applyNumberFormat="1" applyBorder="1"/>
    <xf numFmtId="0" fontId="8" fillId="0" borderId="0" xfId="0" applyFont="1"/>
    <xf numFmtId="0" fontId="5" fillId="3" borderId="0" xfId="0" applyFont="1" applyFill="1"/>
    <xf numFmtId="2" fontId="0" fillId="0" borderId="0" xfId="0" applyNumberFormat="1"/>
    <xf numFmtId="4" fontId="15" fillId="0" borderId="0" xfId="0" applyNumberFormat="1" applyFont="1"/>
    <xf numFmtId="2" fontId="2" fillId="0" borderId="0" xfId="0" applyNumberFormat="1" applyFont="1"/>
    <xf numFmtId="164" fontId="5" fillId="0" borderId="0" xfId="0" applyNumberFormat="1" applyFont="1" applyAlignment="1">
      <alignment horizontal="center" wrapText="1"/>
    </xf>
    <xf numFmtId="0" fontId="4" fillId="5" borderId="0" xfId="0" applyFont="1" applyFill="1"/>
    <xf numFmtId="4" fontId="14" fillId="0" borderId="2" xfId="0" applyNumberFormat="1" applyFont="1" applyBorder="1"/>
    <xf numFmtId="0" fontId="14" fillId="0" borderId="2" xfId="0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7" xfId="0" applyNumberFormat="1" applyBorder="1"/>
    <xf numFmtId="4" fontId="0" fillId="0" borderId="7" xfId="0" applyNumberFormat="1" applyBorder="1"/>
    <xf numFmtId="0" fontId="0" fillId="0" borderId="7" xfId="0" applyBorder="1"/>
    <xf numFmtId="166" fontId="1" fillId="5" borderId="0" xfId="1" applyNumberFormat="1" applyFill="1"/>
    <xf numFmtId="0" fontId="2" fillId="0" borderId="0" xfId="0" applyFont="1"/>
    <xf numFmtId="164" fontId="10" fillId="0" borderId="3" xfId="0" applyNumberFormat="1" applyFont="1" applyBorder="1"/>
    <xf numFmtId="16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/>
    <xf numFmtId="2" fontId="2" fillId="0" borderId="5" xfId="0" applyNumberFormat="1" applyFont="1" applyBorder="1"/>
    <xf numFmtId="168" fontId="15" fillId="0" borderId="1" xfId="0" applyNumberFormat="1" applyFont="1" applyBorder="1"/>
    <xf numFmtId="168" fontId="14" fillId="0" borderId="4" xfId="0" applyNumberFormat="1" applyFont="1" applyBorder="1" applyAlignment="1">
      <alignment horizontal="left" vertical="center"/>
    </xf>
    <xf numFmtId="168" fontId="0" fillId="0" borderId="4" xfId="0" applyNumberFormat="1" applyBorder="1"/>
    <xf numFmtId="166" fontId="1" fillId="0" borderId="0" xfId="1" applyNumberFormat="1" applyFill="1"/>
    <xf numFmtId="164" fontId="11" fillId="0" borderId="0" xfId="1" applyNumberFormat="1" applyFont="1" applyFill="1"/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8" fontId="0" fillId="0" borderId="0" xfId="0" applyNumberFormat="1" applyAlignment="1">
      <alignment horizontal="center"/>
    </xf>
    <xf numFmtId="0" fontId="17" fillId="0" borderId="0" xfId="0" applyFont="1"/>
    <xf numFmtId="0" fontId="15" fillId="0" borderId="0" xfId="0" applyFon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164" fontId="5" fillId="3" borderId="5" xfId="0" applyNumberFormat="1" applyFont="1" applyFill="1" applyBorder="1"/>
    <xf numFmtId="165" fontId="0" fillId="0" borderId="4" xfId="0" applyNumberFormat="1" applyBorder="1"/>
    <xf numFmtId="165" fontId="0" fillId="0" borderId="4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4" fontId="2" fillId="0" borderId="0" xfId="0" applyNumberFormat="1" applyFont="1"/>
    <xf numFmtId="17" fontId="0" fillId="0" borderId="0" xfId="0" applyNumberFormat="1"/>
    <xf numFmtId="4" fontId="5" fillId="0" borderId="0" xfId="0" applyNumberFormat="1" applyFont="1" applyAlignment="1">
      <alignment horizontal="center" wrapText="1"/>
    </xf>
    <xf numFmtId="14" fontId="4" fillId="0" borderId="0" xfId="0" applyNumberFormat="1" applyFont="1"/>
    <xf numFmtId="168" fontId="5" fillId="0" borderId="0" xfId="0" applyNumberFormat="1" applyFont="1" applyAlignment="1">
      <alignment horizontal="center" wrapText="1"/>
    </xf>
    <xf numFmtId="4" fontId="18" fillId="0" borderId="0" xfId="0" applyNumberFormat="1" applyFont="1"/>
    <xf numFmtId="164" fontId="0" fillId="0" borderId="0" xfId="0" applyNumberFormat="1" applyAlignment="1">
      <alignment horizontal="right"/>
    </xf>
    <xf numFmtId="16" fontId="0" fillId="0" borderId="0" xfId="0" applyNumberFormat="1"/>
    <xf numFmtId="165" fontId="2" fillId="0" borderId="0" xfId="0" applyNumberFormat="1" applyFont="1"/>
    <xf numFmtId="49" fontId="2" fillId="0" borderId="0" xfId="0" applyNumberFormat="1" applyFont="1"/>
    <xf numFmtId="164" fontId="1" fillId="0" borderId="0" xfId="1" applyNumberFormat="1" applyFill="1"/>
    <xf numFmtId="0" fontId="0" fillId="0" borderId="0" xfId="0" applyAlignment="1">
      <alignment wrapText="1"/>
    </xf>
    <xf numFmtId="4" fontId="6" fillId="0" borderId="7" xfId="0" applyNumberFormat="1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4" fontId="3" fillId="0" borderId="7" xfId="0" applyNumberFormat="1" applyFont="1" applyBorder="1"/>
    <xf numFmtId="164" fontId="3" fillId="0" borderId="8" xfId="0" applyNumberFormat="1" applyFont="1" applyBorder="1"/>
    <xf numFmtId="4" fontId="0" fillId="0" borderId="0" xfId="0" applyNumberFormat="1" applyAlignment="1">
      <alignment horizontal="center"/>
    </xf>
    <xf numFmtId="3" fontId="6" fillId="0" borderId="0" xfId="0" applyNumberFormat="1" applyFont="1"/>
    <xf numFmtId="0" fontId="6" fillId="0" borderId="4" xfId="0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2" xfId="0" applyNumberFormat="1" applyFont="1" applyBorder="1"/>
    <xf numFmtId="4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6" fillId="0" borderId="1" xfId="0" applyFont="1" applyBorder="1"/>
    <xf numFmtId="0" fontId="6" fillId="0" borderId="6" xfId="0" applyFont="1" applyBorder="1"/>
    <xf numFmtId="164" fontId="16" fillId="0" borderId="0" xfId="3" applyNumberFormat="1" applyFont="1" applyFill="1"/>
    <xf numFmtId="4" fontId="16" fillId="0" borderId="0" xfId="3" applyNumberFormat="1" applyFont="1" applyFill="1"/>
    <xf numFmtId="168" fontId="15" fillId="0" borderId="0" xfId="0" applyNumberFormat="1" applyFont="1"/>
    <xf numFmtId="4" fontId="14" fillId="0" borderId="0" xfId="0" applyNumberFormat="1" applyFont="1"/>
    <xf numFmtId="0" fontId="14" fillId="0" borderId="0" xfId="0" applyFont="1"/>
    <xf numFmtId="168" fontId="14" fillId="0" borderId="0" xfId="0" applyNumberFormat="1" applyFont="1" applyAlignment="1">
      <alignment horizontal="left" vertical="center"/>
    </xf>
    <xf numFmtId="4" fontId="3" fillId="0" borderId="0" xfId="0" applyNumberFormat="1" applyFont="1"/>
    <xf numFmtId="164" fontId="3" fillId="0" borderId="0" xfId="0" applyNumberFormat="1" applyFont="1"/>
    <xf numFmtId="0" fontId="5" fillId="0" borderId="2" xfId="0" applyFont="1" applyBorder="1" applyAlignment="1">
      <alignment horizontal="center"/>
    </xf>
    <xf numFmtId="14" fontId="3" fillId="0" borderId="0" xfId="0" applyNumberFormat="1" applyFont="1"/>
    <xf numFmtId="14" fontId="6" fillId="0" borderId="0" xfId="0" applyNumberFormat="1" applyFont="1"/>
    <xf numFmtId="164" fontId="3" fillId="0" borderId="0" xfId="0" applyNumberFormat="1" applyFont="1" applyAlignment="1">
      <alignment horizontal="center" wrapText="1"/>
    </xf>
    <xf numFmtId="164" fontId="19" fillId="0" borderId="0" xfId="0" applyNumberFormat="1" applyFont="1"/>
    <xf numFmtId="17" fontId="0" fillId="0" borderId="7" xfId="0" applyNumberFormat="1" applyBorder="1"/>
    <xf numFmtId="2" fontId="0" fillId="0" borderId="7" xfId="0" applyNumberFormat="1" applyBorder="1"/>
    <xf numFmtId="17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quotePrefix="1" applyNumberFormat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9" fillId="0" borderId="0" xfId="0" applyNumberFormat="1" applyFont="1"/>
    <xf numFmtId="0" fontId="5" fillId="0" borderId="6" xfId="0" applyFont="1" applyBorder="1"/>
    <xf numFmtId="165" fontId="0" fillId="0" borderId="0" xfId="0" applyNumberFormat="1" applyAlignment="1">
      <alignment horizontal="left"/>
    </xf>
    <xf numFmtId="14" fontId="16" fillId="6" borderId="0" xfId="0" applyNumberFormat="1" applyFont="1" applyFill="1"/>
    <xf numFmtId="49" fontId="16" fillId="6" borderId="0" xfId="0" applyNumberFormat="1" applyFont="1" applyFill="1" applyAlignment="1">
      <alignment horizontal="center"/>
    </xf>
    <xf numFmtId="0" fontId="16" fillId="6" borderId="0" xfId="0" applyFont="1" applyFill="1"/>
    <xf numFmtId="164" fontId="16" fillId="6" borderId="0" xfId="0" applyNumberFormat="1" applyFont="1" applyFill="1"/>
    <xf numFmtId="4" fontId="16" fillId="6" borderId="0" xfId="0" applyNumberFormat="1" applyFont="1" applyFill="1"/>
    <xf numFmtId="164" fontId="15" fillId="0" borderId="2" xfId="0" applyNumberFormat="1" applyFont="1" applyBorder="1"/>
    <xf numFmtId="17" fontId="2" fillId="0" borderId="0" xfId="0" applyNumberFormat="1" applyFont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4" fontId="0" fillId="6" borderId="0" xfId="0" applyNumberFormat="1" applyFill="1"/>
    <xf numFmtId="49" fontId="0" fillId="6" borderId="0" xfId="0" applyNumberFormat="1" applyFill="1" applyAlignment="1">
      <alignment horizontal="center"/>
    </xf>
    <xf numFmtId="164" fontId="0" fillId="6" borderId="0" xfId="0" applyNumberFormat="1" applyFill="1"/>
    <xf numFmtId="4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4" fontId="16" fillId="6" borderId="0" xfId="3" applyNumberFormat="1" applyFont="1" applyFill="1"/>
    <xf numFmtId="4" fontId="16" fillId="6" borderId="0" xfId="3" applyNumberFormat="1" applyFont="1" applyFill="1"/>
    <xf numFmtId="164" fontId="20" fillId="6" borderId="0" xfId="0" applyNumberFormat="1" applyFont="1" applyFill="1"/>
    <xf numFmtId="0" fontId="18" fillId="0" borderId="0" xfId="0" applyFont="1"/>
    <xf numFmtId="8" fontId="18" fillId="0" borderId="0" xfId="0" applyNumberFormat="1" applyFont="1"/>
    <xf numFmtId="168" fontId="2" fillId="0" borderId="0" xfId="0" applyNumberFormat="1" applyFont="1" applyAlignment="1">
      <alignment horizontal="center"/>
    </xf>
    <xf numFmtId="164" fontId="21" fillId="0" borderId="0" xfId="0" applyNumberFormat="1" applyFont="1"/>
    <xf numFmtId="164" fontId="5" fillId="0" borderId="5" xfId="0" applyNumberFormat="1" applyFont="1" applyBorder="1"/>
    <xf numFmtId="164" fontId="2" fillId="7" borderId="0" xfId="0" applyNumberFormat="1" applyFont="1" applyFill="1"/>
    <xf numFmtId="164" fontId="22" fillId="0" borderId="0" xfId="0" applyNumberFormat="1" applyFont="1" applyAlignment="1">
      <alignment horizontal="center"/>
    </xf>
    <xf numFmtId="164" fontId="6" fillId="0" borderId="5" xfId="0" applyNumberFormat="1" applyFont="1" applyBorder="1"/>
    <xf numFmtId="49" fontId="10" fillId="0" borderId="0" xfId="0" applyNumberFormat="1" applyFont="1"/>
    <xf numFmtId="49" fontId="0" fillId="0" borderId="0" xfId="0" applyNumberFormat="1" applyAlignment="1">
      <alignment wrapText="1"/>
    </xf>
    <xf numFmtId="164" fontId="21" fillId="0" borderId="0" xfId="1" applyNumberFormat="1" applyFont="1" applyFill="1"/>
    <xf numFmtId="0" fontId="0" fillId="0" borderId="0" xfId="0" quotePrefix="1" applyAlignment="1">
      <alignment horizontal="right"/>
    </xf>
    <xf numFmtId="169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 applyAlignment="1">
      <alignment horizontal="center"/>
    </xf>
    <xf numFmtId="167" fontId="6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Bad" xfId="3" builtinId="27"/>
    <cellStyle name="Neutral" xfId="1" builtinId="28"/>
    <cellStyle name="Normal" xfId="0" builtinId="0"/>
    <cellStyle name="Normal_Payment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8"/>
  <sheetViews>
    <sheetView workbookViewId="0">
      <pane ySplit="2" topLeftCell="A71" activePane="bottomLeft" state="frozen"/>
      <selection pane="bottomLeft" activeCell="C92" sqref="C92"/>
    </sheetView>
  </sheetViews>
  <sheetFormatPr defaultRowHeight="16.05" customHeight="1" x14ac:dyDescent="0.3"/>
  <cols>
    <col min="1" max="1" width="11.6640625" style="67" customWidth="1"/>
    <col min="2" max="2" width="27.21875" customWidth="1"/>
    <col min="3" max="3" width="15" style="20" customWidth="1"/>
    <col min="4" max="10" width="12.77734375" style="20" customWidth="1"/>
    <col min="11" max="11" width="10.77734375" style="20" customWidth="1"/>
    <col min="12" max="12" width="10.33203125" style="20" customWidth="1"/>
    <col min="13" max="13" width="14.77734375" style="20" customWidth="1"/>
    <col min="14" max="14" width="10.6640625" style="40" customWidth="1"/>
    <col min="15" max="15" width="10.6640625" customWidth="1"/>
    <col min="16" max="16" width="2.88671875" customWidth="1"/>
    <col min="19" max="19" width="10" customWidth="1"/>
    <col min="20" max="20" width="10.88671875" customWidth="1"/>
    <col min="22" max="22" width="10.6640625" customWidth="1"/>
    <col min="23" max="23" width="2.33203125" customWidth="1"/>
    <col min="26" max="26" width="24.21875" customWidth="1"/>
    <col min="27" max="27" width="13.44140625" customWidth="1"/>
    <col min="28" max="28" width="14.21875" customWidth="1"/>
  </cols>
  <sheetData>
    <row r="1" spans="1:28" ht="16.05" customHeight="1" x14ac:dyDescent="0.35">
      <c r="B1" s="113" t="s">
        <v>225</v>
      </c>
      <c r="C1" s="197" t="s">
        <v>287</v>
      </c>
    </row>
    <row r="2" spans="1:28" ht="32.4" customHeight="1" x14ac:dyDescent="0.3">
      <c r="A2" s="156" t="s">
        <v>48</v>
      </c>
      <c r="B2" s="1" t="s">
        <v>175</v>
      </c>
      <c r="C2" s="158" t="s">
        <v>176</v>
      </c>
      <c r="D2" s="158" t="s">
        <v>13</v>
      </c>
      <c r="E2" s="158" t="s">
        <v>179</v>
      </c>
      <c r="F2" s="158" t="s">
        <v>188</v>
      </c>
      <c r="G2" s="158" t="s">
        <v>99</v>
      </c>
      <c r="H2" s="158" t="s">
        <v>8</v>
      </c>
      <c r="I2" s="158" t="s">
        <v>187</v>
      </c>
      <c r="J2" s="158" t="s">
        <v>177</v>
      </c>
      <c r="K2" s="158" t="s">
        <v>182</v>
      </c>
      <c r="L2" s="158" t="s">
        <v>12</v>
      </c>
      <c r="M2" s="158" t="s">
        <v>181</v>
      </c>
      <c r="N2" s="169" t="s">
        <v>184</v>
      </c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16.05" customHeight="1" x14ac:dyDescent="0.3">
      <c r="A3" s="123">
        <v>45383</v>
      </c>
      <c r="B3" s="6" t="s">
        <v>178</v>
      </c>
      <c r="C3" s="73">
        <v>613.03000000000009</v>
      </c>
      <c r="D3" s="73">
        <v>2600.56</v>
      </c>
      <c r="E3" s="73">
        <v>612.81999999999994</v>
      </c>
      <c r="F3" s="73">
        <v>2000</v>
      </c>
      <c r="G3" s="73">
        <v>2000</v>
      </c>
      <c r="H3" s="73">
        <v>910</v>
      </c>
      <c r="I3" s="73">
        <v>500</v>
      </c>
      <c r="J3" s="73">
        <v>3153.1600000000003</v>
      </c>
      <c r="K3" s="73">
        <v>1281</v>
      </c>
      <c r="L3" s="73">
        <v>-222.30000000000004</v>
      </c>
      <c r="M3" s="73">
        <f>SUM(C3:L3)</f>
        <v>13448.27</v>
      </c>
      <c r="N3" s="7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ht="16.05" customHeight="1" x14ac:dyDescent="0.3">
      <c r="A4" t="s">
        <v>196</v>
      </c>
      <c r="C4" s="73">
        <v>-613.03</v>
      </c>
      <c r="D4" s="73"/>
      <c r="E4" s="73"/>
      <c r="F4" s="73"/>
      <c r="G4" s="73"/>
      <c r="H4" s="73"/>
      <c r="I4" s="73"/>
      <c r="J4" s="73">
        <v>613.03</v>
      </c>
      <c r="K4" s="73"/>
      <c r="L4" s="73"/>
      <c r="N4" s="15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ht="16.05" customHeight="1" x14ac:dyDescent="0.3">
      <c r="A5" s="123">
        <v>45384</v>
      </c>
      <c r="B5" t="s">
        <v>197</v>
      </c>
      <c r="C5" s="73">
        <v>3500</v>
      </c>
      <c r="D5" s="73"/>
      <c r="E5" s="73"/>
      <c r="F5" s="73"/>
      <c r="G5" s="73"/>
      <c r="H5" s="73"/>
      <c r="I5" s="73"/>
      <c r="J5" s="73"/>
      <c r="K5" s="73"/>
      <c r="L5" s="73"/>
      <c r="M5" s="69"/>
      <c r="N5" s="7"/>
      <c r="O5" s="6"/>
      <c r="P5" s="2"/>
      <c r="Q5" s="2"/>
      <c r="R5" s="13"/>
      <c r="S5" s="7"/>
      <c r="T5" s="7"/>
      <c r="U5" s="7"/>
      <c r="V5" s="7"/>
      <c r="W5" s="7"/>
      <c r="X5" s="2"/>
      <c r="Z5" s="10"/>
      <c r="AA5" s="69"/>
      <c r="AB5" s="20"/>
    </row>
    <row r="6" spans="1:28" ht="16.05" customHeight="1" x14ac:dyDescent="0.3">
      <c r="A6" s="123">
        <v>45391</v>
      </c>
      <c r="B6" t="s">
        <v>64</v>
      </c>
      <c r="C6" s="73"/>
      <c r="D6" s="73"/>
      <c r="E6" s="73"/>
      <c r="F6" s="73"/>
      <c r="G6" s="73"/>
      <c r="H6" s="73"/>
      <c r="I6" s="73"/>
      <c r="J6" s="73">
        <v>13.5</v>
      </c>
      <c r="K6" s="73"/>
      <c r="L6" s="73"/>
      <c r="M6" s="69"/>
      <c r="N6" s="7"/>
      <c r="O6" s="6"/>
      <c r="P6" s="2"/>
      <c r="Q6" s="2"/>
      <c r="R6" s="13"/>
      <c r="S6" s="7"/>
      <c r="T6" s="7"/>
      <c r="U6" s="7"/>
      <c r="V6" s="7"/>
      <c r="W6" s="7"/>
      <c r="X6" s="2"/>
      <c r="Z6" s="10"/>
      <c r="AA6" s="69"/>
      <c r="AB6" s="20"/>
    </row>
    <row r="7" spans="1:28" ht="16.05" customHeight="1" x14ac:dyDescent="0.3">
      <c r="A7" s="67">
        <v>45386</v>
      </c>
      <c r="B7" t="s">
        <v>155</v>
      </c>
      <c r="C7" s="159"/>
      <c r="D7" s="73"/>
      <c r="E7" s="73"/>
      <c r="F7" s="73"/>
      <c r="G7" s="73"/>
      <c r="H7" s="73"/>
      <c r="I7" s="73"/>
      <c r="J7" s="73"/>
      <c r="K7" s="73">
        <v>56</v>
      </c>
      <c r="L7" s="73"/>
      <c r="M7" s="73"/>
      <c r="N7" s="9"/>
      <c r="O7" s="10"/>
      <c r="P7" s="2"/>
      <c r="Q7" s="2"/>
      <c r="R7" s="9"/>
      <c r="S7" s="9"/>
      <c r="T7" s="9"/>
      <c r="U7" s="9"/>
      <c r="V7" s="9"/>
      <c r="W7" s="9"/>
      <c r="X7" s="2"/>
      <c r="Z7" s="10"/>
      <c r="AA7" s="69"/>
      <c r="AB7" s="20"/>
    </row>
    <row r="8" spans="1:28" ht="16.05" customHeight="1" x14ac:dyDescent="0.3">
      <c r="A8" s="67">
        <v>45397</v>
      </c>
      <c r="B8" t="s">
        <v>198</v>
      </c>
      <c r="C8" s="159">
        <v>-109.44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9"/>
      <c r="O8" s="19"/>
      <c r="P8" s="2"/>
      <c r="Q8" s="2"/>
      <c r="R8" s="9"/>
      <c r="S8" s="9"/>
      <c r="T8" s="9"/>
      <c r="U8" s="9"/>
      <c r="V8" s="9"/>
      <c r="W8" s="9"/>
      <c r="X8" s="2"/>
      <c r="Z8" s="6"/>
      <c r="AA8" s="69"/>
      <c r="AB8" s="32"/>
    </row>
    <row r="9" spans="1:28" ht="16.05" customHeight="1" x14ac:dyDescent="0.3">
      <c r="A9" s="157" t="s">
        <v>233</v>
      </c>
      <c r="B9" s="157" t="s">
        <v>183</v>
      </c>
      <c r="C9" s="73">
        <f t="shared" ref="C9:L9" si="0">SUM(C3:C8)</f>
        <v>3390.56</v>
      </c>
      <c r="D9" s="73">
        <f t="shared" si="0"/>
        <v>2600.56</v>
      </c>
      <c r="E9" s="73">
        <f t="shared" si="0"/>
        <v>612.81999999999994</v>
      </c>
      <c r="F9" s="73">
        <f t="shared" si="0"/>
        <v>2000</v>
      </c>
      <c r="G9" s="73">
        <f t="shared" si="0"/>
        <v>2000</v>
      </c>
      <c r="H9" s="73">
        <f t="shared" si="0"/>
        <v>910</v>
      </c>
      <c r="I9" s="73">
        <f t="shared" si="0"/>
        <v>500</v>
      </c>
      <c r="J9" s="73">
        <f t="shared" si="0"/>
        <v>3779.6900000000005</v>
      </c>
      <c r="K9" s="73">
        <f t="shared" si="0"/>
        <v>1337</v>
      </c>
      <c r="L9" s="73">
        <f t="shared" si="0"/>
        <v>-222.30000000000004</v>
      </c>
      <c r="M9" s="73">
        <f>SUM(C9:L9)</f>
        <v>16908.329999999998</v>
      </c>
      <c r="N9" s="7">
        <f>MAY!K40</f>
        <v>16908.330000000002</v>
      </c>
      <c r="O9" s="7"/>
      <c r="P9" s="2"/>
      <c r="Q9" s="2"/>
      <c r="R9" s="7"/>
      <c r="S9" s="7"/>
      <c r="T9" s="7"/>
      <c r="U9" s="7"/>
      <c r="V9" s="7"/>
      <c r="W9" s="7"/>
      <c r="X9" s="2"/>
      <c r="Z9" s="6"/>
      <c r="AA9" s="73"/>
      <c r="AB9" s="73"/>
    </row>
    <row r="10" spans="1:28" ht="16.05" customHeight="1" x14ac:dyDescent="0.3">
      <c r="A10" s="6"/>
      <c r="B10" s="6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"/>
      <c r="O10" s="7"/>
      <c r="P10" s="2"/>
      <c r="Q10" s="2"/>
      <c r="R10" s="7"/>
      <c r="S10" s="7"/>
      <c r="T10" s="7"/>
      <c r="U10" s="7"/>
      <c r="V10" s="7"/>
      <c r="W10" s="7"/>
      <c r="X10" s="2"/>
      <c r="Z10" s="6"/>
      <c r="AA10" s="73"/>
      <c r="AB10" s="73"/>
    </row>
    <row r="11" spans="1:28" ht="16.05" customHeight="1" x14ac:dyDescent="0.3">
      <c r="A11" s="123">
        <v>45415</v>
      </c>
      <c r="B11" t="s">
        <v>217</v>
      </c>
      <c r="C11" s="73">
        <v>-600.67999999999995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"/>
      <c r="O11" s="7"/>
      <c r="P11" s="2"/>
      <c r="Q11" s="2"/>
      <c r="R11" s="7"/>
      <c r="V11" s="7"/>
      <c r="X11" s="2"/>
      <c r="Z11" s="6"/>
      <c r="AA11" s="73"/>
      <c r="AB11" s="73"/>
    </row>
    <row r="12" spans="1:28" ht="16.05" customHeight="1" x14ac:dyDescent="0.3">
      <c r="A12" s="123">
        <v>45420</v>
      </c>
      <c r="B12" t="s">
        <v>155</v>
      </c>
      <c r="C12" s="73"/>
      <c r="D12" s="73"/>
      <c r="E12" s="73"/>
      <c r="F12" s="73"/>
      <c r="G12" s="73"/>
      <c r="H12" s="73"/>
      <c r="I12" s="73"/>
      <c r="J12" s="73"/>
      <c r="K12" s="73">
        <v>70</v>
      </c>
      <c r="L12" s="73"/>
      <c r="M12" s="73"/>
      <c r="N12" s="7"/>
      <c r="O12" s="7"/>
      <c r="P12" s="2"/>
      <c r="Q12" s="2"/>
      <c r="R12" s="7"/>
      <c r="V12" s="7"/>
      <c r="X12" s="2"/>
      <c r="Z12" s="6"/>
      <c r="AA12" s="73"/>
      <c r="AB12" s="73"/>
    </row>
    <row r="13" spans="1:28" ht="16.05" customHeight="1" x14ac:dyDescent="0.3">
      <c r="A13" s="123">
        <v>45421</v>
      </c>
      <c r="B13" t="s">
        <v>64</v>
      </c>
      <c r="C13" s="73"/>
      <c r="D13" s="73"/>
      <c r="E13" s="73"/>
      <c r="F13" s="73"/>
      <c r="G13" s="73"/>
      <c r="H13" s="73"/>
      <c r="I13" s="73"/>
      <c r="J13" s="73">
        <v>14.02</v>
      </c>
      <c r="K13" s="73"/>
      <c r="L13" s="73"/>
      <c r="M13" s="73"/>
      <c r="N13" s="7"/>
      <c r="O13" s="7"/>
      <c r="P13" s="2"/>
      <c r="Q13" s="2"/>
      <c r="R13" s="7"/>
      <c r="V13" s="7"/>
      <c r="X13" s="2"/>
      <c r="Z13" s="6"/>
      <c r="AA13" s="73"/>
      <c r="AB13" s="73"/>
    </row>
    <row r="14" spans="1:28" ht="16.05" customHeight="1" x14ac:dyDescent="0.3">
      <c r="A14" s="123">
        <v>45427</v>
      </c>
      <c r="B14" t="s">
        <v>218</v>
      </c>
      <c r="C14" s="73">
        <v>-57.72</v>
      </c>
      <c r="D14" s="73"/>
      <c r="E14" s="73"/>
      <c r="F14" s="73"/>
      <c r="G14" s="73"/>
      <c r="H14" s="73"/>
      <c r="I14" s="73"/>
      <c r="J14" s="73"/>
      <c r="K14" s="73"/>
      <c r="L14" s="73">
        <v>-6.33</v>
      </c>
      <c r="M14" s="73"/>
      <c r="N14" s="7"/>
      <c r="O14" s="7"/>
      <c r="P14" s="2"/>
      <c r="Q14" s="2"/>
      <c r="V14" s="86"/>
      <c r="X14" s="2"/>
      <c r="Z14" s="6"/>
      <c r="AA14" s="73"/>
      <c r="AB14" s="73"/>
    </row>
    <row r="15" spans="1:28" ht="16.05" customHeight="1" x14ac:dyDescent="0.3">
      <c r="A15" s="123">
        <v>45441</v>
      </c>
      <c r="B15" t="s">
        <v>237</v>
      </c>
      <c r="C15" s="73"/>
      <c r="D15" s="73"/>
      <c r="E15" s="73"/>
      <c r="F15" s="73"/>
      <c r="G15" s="73"/>
      <c r="H15" s="73"/>
      <c r="I15" s="73"/>
      <c r="J15" s="73"/>
      <c r="K15" s="73"/>
      <c r="L15" s="73">
        <v>220.3</v>
      </c>
      <c r="M15" s="73"/>
      <c r="N15" s="15"/>
      <c r="O15" s="7"/>
      <c r="P15" s="2"/>
      <c r="Q15" s="2"/>
      <c r="R15" s="13"/>
      <c r="S15" s="13"/>
      <c r="T15" s="13"/>
      <c r="U15" s="13"/>
      <c r="V15" s="13"/>
      <c r="W15" s="7"/>
      <c r="X15" s="2"/>
      <c r="Z15" s="6"/>
      <c r="AA15" s="73"/>
      <c r="AB15" s="73"/>
    </row>
    <row r="16" spans="1:28" ht="16.05" customHeight="1" x14ac:dyDescent="0.3">
      <c r="A16" s="123"/>
      <c r="C16" s="73"/>
      <c r="D16" s="73"/>
      <c r="E16" s="73"/>
      <c r="F16" s="73"/>
      <c r="G16" s="73"/>
      <c r="H16" s="73"/>
      <c r="I16" s="73"/>
      <c r="J16" s="73">
        <v>-2</v>
      </c>
      <c r="K16" s="73"/>
      <c r="L16" s="73">
        <v>2</v>
      </c>
      <c r="M16" s="73"/>
      <c r="N16" s="15"/>
      <c r="O16" s="7"/>
      <c r="P16" s="2"/>
      <c r="Q16" s="2"/>
      <c r="R16" s="7"/>
      <c r="S16" s="7"/>
      <c r="T16" s="7"/>
      <c r="U16" s="7"/>
      <c r="V16" s="7"/>
      <c r="W16" s="7"/>
      <c r="X16" s="2"/>
      <c r="Z16" s="6"/>
      <c r="AA16" s="73"/>
      <c r="AB16" s="73"/>
    </row>
    <row r="17" spans="1:28" ht="16.05" customHeight="1" x14ac:dyDescent="0.3">
      <c r="A17" s="123">
        <v>45442</v>
      </c>
      <c r="B17" t="s">
        <v>219</v>
      </c>
      <c r="C17" s="73">
        <v>-202.5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3"/>
      <c r="O17" s="13"/>
      <c r="P17" s="2"/>
      <c r="Q17" s="2"/>
      <c r="R17" s="13"/>
      <c r="S17" s="7"/>
      <c r="T17" s="7"/>
      <c r="U17" s="7"/>
      <c r="V17" s="7"/>
      <c r="W17" s="7"/>
      <c r="X17" s="2"/>
      <c r="Z17" s="6"/>
      <c r="AA17" s="73"/>
      <c r="AB17" s="73"/>
    </row>
    <row r="18" spans="1:28" ht="16.05" customHeight="1" x14ac:dyDescent="0.3">
      <c r="A18" s="123">
        <v>45447</v>
      </c>
      <c r="B18" t="s">
        <v>155</v>
      </c>
      <c r="C18" s="73"/>
      <c r="D18" s="73"/>
      <c r="E18" s="73"/>
      <c r="F18" s="73"/>
      <c r="G18" s="73"/>
      <c r="H18" s="73"/>
      <c r="I18" s="73"/>
      <c r="J18" s="73"/>
      <c r="K18" s="73">
        <v>56</v>
      </c>
      <c r="L18" s="73"/>
      <c r="M18" s="73"/>
      <c r="N18" s="13"/>
      <c r="O18" s="13"/>
      <c r="P18" s="2"/>
      <c r="Q18" s="2"/>
      <c r="R18" s="13"/>
      <c r="S18" s="7"/>
      <c r="T18" s="7"/>
      <c r="U18" s="7"/>
      <c r="V18" s="7"/>
      <c r="W18" s="7"/>
      <c r="X18" s="2"/>
      <c r="Z18" s="6"/>
      <c r="AA18" s="73"/>
      <c r="AB18" s="73"/>
    </row>
    <row r="19" spans="1:28" ht="16.05" customHeight="1" x14ac:dyDescent="0.3">
      <c r="A19" s="123">
        <v>45453</v>
      </c>
      <c r="B19" t="s">
        <v>64</v>
      </c>
      <c r="C19" s="73"/>
      <c r="D19" s="73"/>
      <c r="E19" s="73"/>
      <c r="F19" s="73"/>
      <c r="G19" s="73"/>
      <c r="H19" s="73"/>
      <c r="I19" s="73"/>
      <c r="J19" s="73">
        <v>15.04</v>
      </c>
      <c r="K19" s="73"/>
      <c r="L19" s="73"/>
      <c r="M19" s="73"/>
      <c r="N19" s="15"/>
      <c r="O19" s="7"/>
      <c r="P19" s="2"/>
      <c r="Q19" s="2"/>
      <c r="R19" s="7"/>
      <c r="S19" s="7"/>
      <c r="T19" s="7"/>
      <c r="U19" s="7"/>
      <c r="V19" s="13"/>
      <c r="W19" s="7"/>
      <c r="X19" s="2"/>
      <c r="Z19" s="6"/>
      <c r="AA19" s="73"/>
      <c r="AB19" s="73"/>
    </row>
    <row r="20" spans="1:28" ht="16.05" customHeight="1" x14ac:dyDescent="0.3">
      <c r="A20" s="123">
        <v>45463</v>
      </c>
      <c r="B20" t="s">
        <v>220</v>
      </c>
      <c r="C20" s="73"/>
      <c r="D20" s="73"/>
      <c r="E20" s="73"/>
      <c r="F20" s="73"/>
      <c r="G20" s="73"/>
      <c r="H20" s="73"/>
      <c r="I20" s="73"/>
      <c r="J20" s="73">
        <v>50</v>
      </c>
      <c r="K20" s="73"/>
      <c r="L20" s="73"/>
      <c r="M20" s="73"/>
      <c r="N20" s="7"/>
      <c r="O20" s="7"/>
      <c r="P20" s="2"/>
      <c r="Q20" s="2"/>
      <c r="R20" s="7"/>
      <c r="S20" s="7"/>
      <c r="T20" s="7"/>
      <c r="U20" s="7"/>
      <c r="V20" s="7"/>
      <c r="W20" s="7"/>
      <c r="X20" s="2"/>
      <c r="Z20" s="6"/>
      <c r="AA20" s="73"/>
      <c r="AB20" s="73"/>
    </row>
    <row r="21" spans="1:28" ht="16.05" customHeight="1" x14ac:dyDescent="0.3">
      <c r="A21" s="157">
        <v>45107</v>
      </c>
      <c r="B21" s="157" t="s">
        <v>183</v>
      </c>
      <c r="C21" s="73">
        <f>SUM(C9:C20)</f>
        <v>2529.6600000000003</v>
      </c>
      <c r="D21" s="73">
        <f t="shared" ref="D21:L21" si="1">SUM(D9:D20)</f>
        <v>2600.56</v>
      </c>
      <c r="E21" s="73">
        <f t="shared" si="1"/>
        <v>612.81999999999994</v>
      </c>
      <c r="F21" s="73">
        <f t="shared" si="1"/>
        <v>2000</v>
      </c>
      <c r="G21" s="73">
        <f t="shared" si="1"/>
        <v>2000</v>
      </c>
      <c r="H21" s="73">
        <f t="shared" si="1"/>
        <v>910</v>
      </c>
      <c r="I21" s="73">
        <f t="shared" si="1"/>
        <v>500</v>
      </c>
      <c r="J21" s="73">
        <f t="shared" si="1"/>
        <v>3856.7500000000005</v>
      </c>
      <c r="K21" s="73">
        <f t="shared" si="1"/>
        <v>1463</v>
      </c>
      <c r="L21" s="73">
        <f t="shared" si="1"/>
        <v>-6.3300000000000409</v>
      </c>
      <c r="M21" s="73">
        <f>SUM(C21:L21)</f>
        <v>16466.46</v>
      </c>
      <c r="N21" s="7">
        <f>JULY!R40</f>
        <v>16466.46</v>
      </c>
      <c r="O21" s="7"/>
      <c r="P21" s="2"/>
      <c r="Q21" s="2"/>
      <c r="R21" s="7"/>
      <c r="S21" s="7"/>
      <c r="T21" s="7"/>
      <c r="U21" s="7"/>
      <c r="V21" s="7"/>
      <c r="W21" s="7"/>
      <c r="X21" s="2"/>
      <c r="Z21" s="6"/>
      <c r="AA21" s="73"/>
      <c r="AB21" s="73"/>
    </row>
    <row r="22" spans="1:28" ht="16.05" customHeight="1" x14ac:dyDescent="0.3">
      <c r="A22" s="157"/>
      <c r="B22" s="157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"/>
      <c r="O22" s="7"/>
      <c r="P22" s="2"/>
      <c r="Q22" s="2"/>
      <c r="R22" s="7"/>
      <c r="S22" s="7"/>
      <c r="T22" s="7"/>
      <c r="U22" s="7"/>
      <c r="V22" s="7"/>
      <c r="W22" s="7"/>
      <c r="X22" s="2"/>
      <c r="Z22" s="6"/>
      <c r="AA22" s="73"/>
      <c r="AB22" s="73"/>
    </row>
    <row r="23" spans="1:28" ht="16.05" customHeight="1" x14ac:dyDescent="0.3">
      <c r="A23" s="67">
        <v>45475</v>
      </c>
      <c r="B23" t="s">
        <v>155</v>
      </c>
      <c r="C23" s="73"/>
      <c r="D23" s="73"/>
      <c r="E23" s="73"/>
      <c r="F23" s="73"/>
      <c r="G23" s="73"/>
      <c r="H23" s="73"/>
      <c r="I23" s="73"/>
      <c r="J23" s="73"/>
      <c r="K23" s="73">
        <v>56</v>
      </c>
      <c r="L23" s="73"/>
      <c r="M23" s="73"/>
      <c r="N23" s="7"/>
      <c r="O23" s="7"/>
      <c r="P23" s="2"/>
      <c r="Q23" s="2"/>
      <c r="R23" s="13"/>
      <c r="S23" s="7"/>
      <c r="T23" s="7"/>
      <c r="U23" s="7"/>
      <c r="V23" s="13"/>
      <c r="W23" s="7"/>
      <c r="X23" s="2"/>
      <c r="Z23" s="6"/>
      <c r="AA23" s="73"/>
      <c r="AB23" s="73"/>
    </row>
    <row r="24" spans="1:28" ht="16.05" customHeight="1" x14ac:dyDescent="0.3">
      <c r="A24" s="67">
        <v>45116</v>
      </c>
      <c r="B24" t="s">
        <v>64</v>
      </c>
      <c r="C24" s="73"/>
      <c r="D24" s="73"/>
      <c r="E24" s="73"/>
      <c r="F24" s="73"/>
      <c r="G24" s="73"/>
      <c r="H24" s="73"/>
      <c r="I24" s="73"/>
      <c r="J24" s="73">
        <v>13.69</v>
      </c>
      <c r="K24" s="73"/>
      <c r="L24" s="73"/>
      <c r="M24" s="73"/>
      <c r="N24" s="7"/>
      <c r="O24" s="7"/>
      <c r="P24" s="2"/>
      <c r="Q24" s="2"/>
      <c r="R24" s="13"/>
      <c r="S24" s="7"/>
      <c r="T24" s="7"/>
      <c r="U24" s="7"/>
      <c r="V24" s="13"/>
      <c r="W24" s="7"/>
      <c r="X24" s="2"/>
      <c r="Z24" s="6"/>
      <c r="AA24" s="73"/>
      <c r="AB24" s="73"/>
    </row>
    <row r="25" spans="1:28" ht="16.05" customHeight="1" x14ac:dyDescent="0.3">
      <c r="A25" s="67">
        <v>45485</v>
      </c>
      <c r="B25" t="s">
        <v>143</v>
      </c>
      <c r="C25" s="73">
        <v>-133.4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5"/>
      <c r="O25" s="7"/>
      <c r="P25" s="2"/>
      <c r="Q25" s="2"/>
      <c r="R25" s="13"/>
      <c r="S25" s="7"/>
      <c r="T25" s="7"/>
      <c r="U25" s="7"/>
      <c r="V25" s="7"/>
      <c r="W25" s="7"/>
      <c r="X25" s="2"/>
      <c r="Z25" s="6"/>
      <c r="AA25" s="73"/>
      <c r="AB25" s="73"/>
    </row>
    <row r="26" spans="1:28" ht="16.05" customHeight="1" x14ac:dyDescent="0.3">
      <c r="A26" s="67">
        <v>45488</v>
      </c>
      <c r="B26" t="s">
        <v>217</v>
      </c>
      <c r="C26" s="73">
        <v>-600.48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"/>
      <c r="O26" s="13"/>
      <c r="P26" s="2"/>
      <c r="Q26" s="2"/>
      <c r="R26" s="7"/>
      <c r="S26" s="7"/>
      <c r="T26" s="7"/>
      <c r="U26" s="7"/>
      <c r="V26" s="13"/>
      <c r="W26" s="7"/>
      <c r="X26" s="2"/>
      <c r="Z26" s="84"/>
      <c r="AA26" s="73"/>
      <c r="AB26" s="73"/>
    </row>
    <row r="27" spans="1:28" ht="16.05" customHeight="1" x14ac:dyDescent="0.3">
      <c r="A27" s="67">
        <v>45499</v>
      </c>
      <c r="B27" t="s">
        <v>227</v>
      </c>
      <c r="C27" s="73">
        <v>-78</v>
      </c>
      <c r="D27" s="73"/>
      <c r="E27" s="73"/>
      <c r="F27" s="73"/>
      <c r="G27" s="73"/>
      <c r="H27" s="73"/>
      <c r="I27" s="73"/>
      <c r="J27" s="73"/>
      <c r="K27" s="73"/>
      <c r="L27" s="73">
        <v>-15.6</v>
      </c>
      <c r="M27" s="73"/>
      <c r="N27" s="13"/>
      <c r="O27" s="13"/>
      <c r="P27" s="2"/>
      <c r="Q27" s="2"/>
      <c r="R27" s="15"/>
      <c r="S27" s="15"/>
      <c r="T27" s="15"/>
      <c r="U27" s="123"/>
      <c r="V27" s="15"/>
      <c r="W27" s="13"/>
      <c r="X27" s="2"/>
      <c r="Z27" s="6"/>
      <c r="AA27" s="73"/>
      <c r="AB27" s="73"/>
    </row>
    <row r="28" spans="1:28" ht="16.05" customHeight="1" x14ac:dyDescent="0.3">
      <c r="A28" s="157">
        <v>45138</v>
      </c>
      <c r="B28" s="6" t="s">
        <v>183</v>
      </c>
      <c r="C28" s="73">
        <f t="shared" ref="C28:L28" si="2">SUM(C21:C27)</f>
        <v>1717.7800000000002</v>
      </c>
      <c r="D28" s="73">
        <f t="shared" si="2"/>
        <v>2600.56</v>
      </c>
      <c r="E28" s="73">
        <f t="shared" si="2"/>
        <v>612.81999999999994</v>
      </c>
      <c r="F28" s="73">
        <f t="shared" si="2"/>
        <v>2000</v>
      </c>
      <c r="G28" s="73">
        <f t="shared" si="2"/>
        <v>2000</v>
      </c>
      <c r="H28" s="73">
        <f t="shared" si="2"/>
        <v>910</v>
      </c>
      <c r="I28" s="73">
        <f t="shared" si="2"/>
        <v>500</v>
      </c>
      <c r="J28" s="73">
        <f t="shared" si="2"/>
        <v>3870.4400000000005</v>
      </c>
      <c r="K28" s="73">
        <f t="shared" si="2"/>
        <v>1519</v>
      </c>
      <c r="L28" s="73">
        <f t="shared" si="2"/>
        <v>-21.930000000000042</v>
      </c>
      <c r="M28" s="73">
        <f>SUM(C28:L28)</f>
        <v>15708.67</v>
      </c>
      <c r="N28" s="73">
        <f>SEPTEMBER!K40</f>
        <v>15708.670000000002</v>
      </c>
      <c r="O28" s="7"/>
      <c r="P28" s="2"/>
      <c r="Q28" s="2"/>
      <c r="R28" s="7"/>
      <c r="S28" s="7"/>
      <c r="T28" s="7"/>
      <c r="U28" s="7"/>
      <c r="V28" s="7"/>
      <c r="W28" s="7"/>
      <c r="X28" s="2"/>
    </row>
    <row r="29" spans="1:28" ht="16.05" customHeight="1" x14ac:dyDescent="0.3">
      <c r="A29" s="157"/>
      <c r="B29" s="6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"/>
      <c r="P29" s="2"/>
      <c r="Q29" s="2"/>
      <c r="R29" s="7"/>
      <c r="S29" s="7"/>
      <c r="T29" s="7"/>
      <c r="U29" s="7"/>
      <c r="V29" s="7"/>
      <c r="W29" s="7"/>
      <c r="X29" s="2"/>
    </row>
    <row r="30" spans="1:28" ht="16.05" customHeight="1" x14ac:dyDescent="0.3">
      <c r="A30" s="67">
        <v>45510</v>
      </c>
      <c r="B30" t="s">
        <v>155</v>
      </c>
      <c r="C30" s="73"/>
      <c r="D30" s="73"/>
      <c r="E30" s="73"/>
      <c r="F30" s="73"/>
      <c r="G30" s="73"/>
      <c r="H30" s="73"/>
      <c r="I30" s="73"/>
      <c r="J30" s="73"/>
      <c r="K30" s="73">
        <v>68</v>
      </c>
      <c r="L30" s="73"/>
      <c r="M30" s="73"/>
      <c r="N30" s="7"/>
      <c r="O30" s="6"/>
      <c r="P30" s="2"/>
      <c r="Q30" s="2"/>
      <c r="R30" s="7"/>
      <c r="S30" s="7"/>
      <c r="T30" s="7"/>
      <c r="U30" s="7"/>
      <c r="V30" s="7"/>
      <c r="W30" s="7"/>
      <c r="X30" s="2"/>
    </row>
    <row r="31" spans="1:28" ht="16.05" customHeight="1" x14ac:dyDescent="0.3">
      <c r="A31" s="67">
        <v>45511</v>
      </c>
      <c r="B31" t="s">
        <v>143</v>
      </c>
      <c r="C31" s="73">
        <v>-133.6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"/>
      <c r="O31" s="6"/>
      <c r="P31" s="2"/>
      <c r="Q31" s="2"/>
      <c r="R31" s="13"/>
      <c r="S31" s="13"/>
      <c r="T31" s="13"/>
      <c r="U31" s="13"/>
      <c r="V31" s="13"/>
      <c r="W31" s="7"/>
      <c r="X31" s="2"/>
    </row>
    <row r="32" spans="1:28" ht="16.05" customHeight="1" x14ac:dyDescent="0.3">
      <c r="A32" s="67">
        <v>45513</v>
      </c>
      <c r="B32" t="s">
        <v>64</v>
      </c>
      <c r="C32" s="73"/>
      <c r="D32" s="73"/>
      <c r="E32" s="73"/>
      <c r="F32" s="73"/>
      <c r="G32" s="73"/>
      <c r="H32" s="73"/>
      <c r="I32" s="73"/>
      <c r="J32" s="73">
        <v>13.16</v>
      </c>
      <c r="K32" s="73"/>
      <c r="L32" s="73"/>
      <c r="M32" s="73"/>
      <c r="N32" s="7"/>
      <c r="O32" s="6"/>
      <c r="P32" s="2"/>
      <c r="Q32" s="2"/>
      <c r="R32" s="13"/>
      <c r="S32" s="13"/>
      <c r="T32" s="13"/>
      <c r="U32" s="13"/>
      <c r="V32" s="13"/>
      <c r="W32" s="7"/>
      <c r="X32" s="2"/>
    </row>
    <row r="33" spans="1:37" ht="16.05" customHeight="1" x14ac:dyDescent="0.3">
      <c r="A33" s="67">
        <v>45513</v>
      </c>
      <c r="B33" t="s">
        <v>229</v>
      </c>
      <c r="C33" s="73">
        <v>-225.83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"/>
      <c r="O33" s="2"/>
      <c r="P33" s="2"/>
    </row>
    <row r="34" spans="1:37" ht="16.05" customHeight="1" x14ac:dyDescent="0.3">
      <c r="A34" s="67">
        <v>45516</v>
      </c>
      <c r="B34" t="s">
        <v>230</v>
      </c>
      <c r="C34" s="73">
        <v>-105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170"/>
      <c r="P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16.05" customHeight="1" x14ac:dyDescent="0.3">
      <c r="A35" s="67">
        <v>45534</v>
      </c>
      <c r="B35" t="s">
        <v>231</v>
      </c>
      <c r="C35" s="73">
        <v>3500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170"/>
      <c r="P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16.05" customHeight="1" x14ac:dyDescent="0.3">
      <c r="A36" s="157">
        <v>45535</v>
      </c>
      <c r="B36" s="6" t="s">
        <v>183</v>
      </c>
      <c r="C36" s="73">
        <f t="shared" ref="C36:L36" si="3">SUM(C28:C35)</f>
        <v>4753.3500000000004</v>
      </c>
      <c r="D36" s="73">
        <f t="shared" si="3"/>
        <v>2600.56</v>
      </c>
      <c r="E36" s="73">
        <f t="shared" si="3"/>
        <v>612.81999999999994</v>
      </c>
      <c r="F36" s="73">
        <f t="shared" si="3"/>
        <v>2000</v>
      </c>
      <c r="G36" s="73">
        <f t="shared" si="3"/>
        <v>2000</v>
      </c>
      <c r="H36" s="73">
        <f t="shared" si="3"/>
        <v>910</v>
      </c>
      <c r="I36" s="73">
        <f t="shared" si="3"/>
        <v>500</v>
      </c>
      <c r="J36" s="73">
        <f t="shared" si="3"/>
        <v>3883.6000000000004</v>
      </c>
      <c r="K36" s="73">
        <f t="shared" si="3"/>
        <v>1587</v>
      </c>
      <c r="L36" s="73">
        <f t="shared" si="3"/>
        <v>-21.930000000000042</v>
      </c>
      <c r="M36" s="73">
        <f>SUM(C36:L36)</f>
        <v>18825.400000000001</v>
      </c>
      <c r="N36" s="170">
        <f>SEPTEMBER!R40</f>
        <v>18825.400000000001</v>
      </c>
      <c r="P36" s="20"/>
      <c r="Q36" s="4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16.05" customHeight="1" x14ac:dyDescent="0.3">
      <c r="A37" s="6"/>
      <c r="B37" s="6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170"/>
      <c r="P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16.05" customHeight="1" x14ac:dyDescent="0.3">
      <c r="A38" s="67">
        <v>45544</v>
      </c>
      <c r="B38" t="s">
        <v>64</v>
      </c>
      <c r="C38" s="73"/>
      <c r="D38" s="73"/>
      <c r="E38" s="73"/>
      <c r="F38" s="73"/>
      <c r="G38" s="73"/>
      <c r="H38" s="73"/>
      <c r="I38" s="73"/>
      <c r="J38" s="73">
        <v>11.35</v>
      </c>
      <c r="K38" s="73"/>
      <c r="L38" s="73"/>
      <c r="M38" s="73"/>
      <c r="N38" s="170"/>
      <c r="P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16.05" customHeight="1" x14ac:dyDescent="0.3">
      <c r="A39" s="67">
        <v>45545</v>
      </c>
      <c r="B39" t="s">
        <v>155</v>
      </c>
      <c r="C39" s="73"/>
      <c r="D39" s="73"/>
      <c r="E39" s="73"/>
      <c r="F39" s="73"/>
      <c r="G39" s="73"/>
      <c r="H39" s="73"/>
      <c r="I39" s="73"/>
      <c r="J39" s="73"/>
      <c r="K39" s="73">
        <v>56</v>
      </c>
      <c r="L39" s="73"/>
      <c r="M39" s="73"/>
      <c r="N39" s="170"/>
      <c r="P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16.05" customHeight="1" x14ac:dyDescent="0.3">
      <c r="A40" s="67">
        <v>45551</v>
      </c>
      <c r="B40" t="s">
        <v>244</v>
      </c>
      <c r="C40" s="73">
        <v>-600.46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70"/>
      <c r="P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16.05" customHeight="1" x14ac:dyDescent="0.3">
      <c r="A41" s="67">
        <v>45551</v>
      </c>
      <c r="B41" t="s">
        <v>143</v>
      </c>
      <c r="C41" s="73">
        <v>-133.6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70"/>
      <c r="P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16.05" customHeight="1" x14ac:dyDescent="0.3">
      <c r="A42" s="157">
        <v>45565</v>
      </c>
      <c r="B42" s="6" t="s">
        <v>183</v>
      </c>
      <c r="C42" s="6">
        <f t="shared" ref="C42:L42" si="4">SUM(C36:C41)</f>
        <v>4019.2900000000004</v>
      </c>
      <c r="D42" s="73">
        <f t="shared" si="4"/>
        <v>2600.56</v>
      </c>
      <c r="E42" s="73">
        <f t="shared" si="4"/>
        <v>612.81999999999994</v>
      </c>
      <c r="F42" s="73">
        <f t="shared" si="4"/>
        <v>2000</v>
      </c>
      <c r="G42" s="73">
        <f t="shared" si="4"/>
        <v>2000</v>
      </c>
      <c r="H42" s="73">
        <f t="shared" si="4"/>
        <v>910</v>
      </c>
      <c r="I42" s="73">
        <f t="shared" si="4"/>
        <v>500</v>
      </c>
      <c r="J42" s="73">
        <f t="shared" si="4"/>
        <v>3894.9500000000003</v>
      </c>
      <c r="K42" s="73">
        <f t="shared" si="4"/>
        <v>1643</v>
      </c>
      <c r="L42" s="73">
        <f t="shared" si="4"/>
        <v>-21.930000000000042</v>
      </c>
      <c r="M42" s="73">
        <f>SUM(C42:L42)</f>
        <v>18158.689999999999</v>
      </c>
      <c r="N42" s="7">
        <f>NOVEMBER!K40</f>
        <v>18158.690000000002</v>
      </c>
      <c r="P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16.05" customHeight="1" x14ac:dyDescent="0.3">
      <c r="A43" s="6"/>
      <c r="B43" s="6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170"/>
      <c r="P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16.05" customHeight="1" x14ac:dyDescent="0.3">
      <c r="A44" s="67">
        <v>45569</v>
      </c>
      <c r="B44" t="s">
        <v>229</v>
      </c>
      <c r="C44" s="73">
        <v>-45</v>
      </c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70"/>
      <c r="P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16.05" customHeight="1" x14ac:dyDescent="0.3">
      <c r="A45" s="67">
        <v>45573</v>
      </c>
      <c r="B45" t="s">
        <v>155</v>
      </c>
      <c r="C45" s="73"/>
      <c r="D45" s="73"/>
      <c r="E45" s="73"/>
      <c r="F45" s="73"/>
      <c r="G45" s="73"/>
      <c r="H45" s="73"/>
      <c r="I45" s="73"/>
      <c r="J45" s="73"/>
      <c r="K45" s="73">
        <v>75.5</v>
      </c>
      <c r="L45" s="73"/>
      <c r="M45" s="73"/>
      <c r="N45" s="170"/>
      <c r="P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16.05" customHeight="1" x14ac:dyDescent="0.3">
      <c r="A46" s="67">
        <v>45574</v>
      </c>
      <c r="B46" t="s">
        <v>64</v>
      </c>
      <c r="C46" s="73"/>
      <c r="D46" s="73"/>
      <c r="E46" s="73"/>
      <c r="F46" s="73"/>
      <c r="G46" s="73"/>
      <c r="H46" s="73"/>
      <c r="I46" s="73"/>
      <c r="J46" s="73">
        <v>11.03</v>
      </c>
      <c r="K46" s="73"/>
      <c r="L46" s="73"/>
      <c r="M46" s="73"/>
      <c r="N46" s="170"/>
      <c r="P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16.05" customHeight="1" x14ac:dyDescent="0.3">
      <c r="A47" s="67">
        <v>45580</v>
      </c>
      <c r="B47" t="s">
        <v>240</v>
      </c>
      <c r="C47" s="73">
        <v>-28.16</v>
      </c>
      <c r="D47" s="73"/>
      <c r="E47" s="73"/>
      <c r="F47" s="73"/>
      <c r="G47" s="73"/>
      <c r="H47" s="73"/>
      <c r="I47" s="73"/>
      <c r="J47" s="73"/>
      <c r="K47" s="73"/>
      <c r="L47" s="73">
        <v>-5.63</v>
      </c>
      <c r="M47" s="73"/>
      <c r="N47" s="170"/>
      <c r="P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16.05" customHeight="1" x14ac:dyDescent="0.3">
      <c r="A48" s="67">
        <v>45593</v>
      </c>
      <c r="B48" t="s">
        <v>240</v>
      </c>
      <c r="C48" s="73">
        <v>-159.46</v>
      </c>
      <c r="D48" s="73"/>
      <c r="E48" s="73"/>
      <c r="F48" s="73"/>
      <c r="G48" s="73"/>
      <c r="H48" s="73"/>
      <c r="I48" s="73"/>
      <c r="J48" s="73"/>
      <c r="K48" s="73"/>
      <c r="L48" s="73">
        <v>-31.89</v>
      </c>
      <c r="M48" s="73"/>
      <c r="N48" s="170"/>
      <c r="P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37" ht="16.05" customHeight="1" x14ac:dyDescent="0.3">
      <c r="A49" s="157">
        <v>45596</v>
      </c>
      <c r="B49" s="6" t="s">
        <v>183</v>
      </c>
      <c r="C49" s="73">
        <f>SUM(C42:C48)</f>
        <v>3786.6700000000005</v>
      </c>
      <c r="D49" s="73">
        <f t="shared" ref="D49:L49" si="5">SUM(D42:D48)</f>
        <v>2600.56</v>
      </c>
      <c r="E49" s="73">
        <f t="shared" si="5"/>
        <v>612.81999999999994</v>
      </c>
      <c r="F49" s="73">
        <f t="shared" si="5"/>
        <v>2000</v>
      </c>
      <c r="G49" s="73">
        <f t="shared" si="5"/>
        <v>2000</v>
      </c>
      <c r="H49" s="73">
        <f t="shared" si="5"/>
        <v>910</v>
      </c>
      <c r="I49" s="73">
        <f t="shared" si="5"/>
        <v>500</v>
      </c>
      <c r="J49" s="73">
        <f t="shared" si="5"/>
        <v>3905.9800000000005</v>
      </c>
      <c r="K49" s="73">
        <f t="shared" si="5"/>
        <v>1718.5</v>
      </c>
      <c r="L49" s="73">
        <f t="shared" si="5"/>
        <v>-59.450000000000045</v>
      </c>
      <c r="M49" s="73">
        <f>SUM(C49:L49)</f>
        <v>17975.079999999998</v>
      </c>
      <c r="N49" s="170">
        <f>NOVEMBER!R40</f>
        <v>17975.080000000002</v>
      </c>
      <c r="P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</row>
    <row r="50" spans="1:37" ht="16.05" customHeight="1" x14ac:dyDescent="0.3">
      <c r="A50" s="157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170"/>
      <c r="P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</row>
    <row r="51" spans="1:37" ht="16.05" customHeight="1" x14ac:dyDescent="0.3">
      <c r="A51" s="67">
        <v>45607</v>
      </c>
      <c r="B51" t="s">
        <v>64</v>
      </c>
      <c r="C51" s="73"/>
      <c r="D51" s="73"/>
      <c r="E51" s="73"/>
      <c r="F51" s="73"/>
      <c r="G51" s="73"/>
      <c r="H51" s="73"/>
      <c r="I51" s="73"/>
      <c r="J51" s="73">
        <v>12.2</v>
      </c>
      <c r="K51" s="73"/>
      <c r="L51" s="73"/>
      <c r="M51" s="73"/>
      <c r="N51" s="170"/>
      <c r="P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  <row r="52" spans="1:37" ht="16.05" customHeight="1" x14ac:dyDescent="0.3">
      <c r="A52" s="67">
        <v>45608</v>
      </c>
      <c r="B52" t="s">
        <v>155</v>
      </c>
      <c r="C52" s="73"/>
      <c r="D52" s="73"/>
      <c r="E52" s="73"/>
      <c r="F52" s="73"/>
      <c r="G52" s="73"/>
      <c r="H52" s="73"/>
      <c r="I52" s="73"/>
      <c r="J52" s="73"/>
      <c r="K52" s="73">
        <v>54</v>
      </c>
      <c r="L52" s="73"/>
      <c r="M52" s="73"/>
      <c r="N52" s="170"/>
      <c r="P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</row>
    <row r="53" spans="1:37" ht="16.05" customHeight="1" x14ac:dyDescent="0.3">
      <c r="A53" s="67">
        <v>45614</v>
      </c>
      <c r="B53" t="s">
        <v>267</v>
      </c>
      <c r="C53" s="73">
        <v>-600.70000000000005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170"/>
      <c r="P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</row>
    <row r="54" spans="1:37" ht="16.05" customHeight="1" x14ac:dyDescent="0.3">
      <c r="A54" s="67">
        <v>45614</v>
      </c>
      <c r="B54" t="s">
        <v>143</v>
      </c>
      <c r="C54" s="73">
        <v>-133.4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170"/>
      <c r="P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</row>
    <row r="55" spans="1:37" ht="16.05" customHeight="1" x14ac:dyDescent="0.3">
      <c r="A55" s="67">
        <v>45623</v>
      </c>
      <c r="B55" t="s">
        <v>268</v>
      </c>
      <c r="C55" s="73">
        <v>-108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170"/>
      <c r="P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</row>
    <row r="56" spans="1:37" ht="16.05" customHeight="1" x14ac:dyDescent="0.3">
      <c r="A56" s="157">
        <v>45626</v>
      </c>
      <c r="B56" s="6" t="s">
        <v>183</v>
      </c>
      <c r="C56" s="73">
        <f>SUM(C49:C55)</f>
        <v>2944.57</v>
      </c>
      <c r="D56" s="73">
        <f t="shared" ref="D56:L56" si="6">SUM(D49:D52)</f>
        <v>2600.56</v>
      </c>
      <c r="E56" s="73">
        <f t="shared" si="6"/>
        <v>612.81999999999994</v>
      </c>
      <c r="F56" s="73">
        <f t="shared" si="6"/>
        <v>2000</v>
      </c>
      <c r="G56" s="73">
        <f t="shared" si="6"/>
        <v>2000</v>
      </c>
      <c r="H56" s="73">
        <f t="shared" si="6"/>
        <v>910</v>
      </c>
      <c r="I56" s="73">
        <f t="shared" si="6"/>
        <v>500</v>
      </c>
      <c r="J56" s="73">
        <f t="shared" si="6"/>
        <v>3918.1800000000003</v>
      </c>
      <c r="K56" s="73">
        <f t="shared" si="6"/>
        <v>1772.5</v>
      </c>
      <c r="L56" s="73">
        <f t="shared" si="6"/>
        <v>-59.450000000000045</v>
      </c>
      <c r="M56" s="73">
        <f>SUM(C56:L56)</f>
        <v>17199.18</v>
      </c>
      <c r="N56" s="7">
        <f>JANUARY!K40</f>
        <v>17199.18</v>
      </c>
      <c r="P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</row>
    <row r="57" spans="1:37" ht="16.05" customHeight="1" x14ac:dyDescent="0.3">
      <c r="A57" s="6"/>
      <c r="B57" s="6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170"/>
      <c r="P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</row>
    <row r="58" spans="1:37" ht="16.05" customHeight="1" x14ac:dyDescent="0.3">
      <c r="A58" s="67">
        <v>45635</v>
      </c>
      <c r="B58" s="67" t="s">
        <v>269</v>
      </c>
      <c r="C58" s="73">
        <v>-123.7</v>
      </c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17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</row>
    <row r="59" spans="1:37" ht="16.05" customHeight="1" x14ac:dyDescent="0.3">
      <c r="A59" s="67">
        <v>45635</v>
      </c>
      <c r="B59" s="67" t="s">
        <v>64</v>
      </c>
      <c r="C59" s="73"/>
      <c r="D59" s="73"/>
      <c r="E59" s="73"/>
      <c r="F59" s="73"/>
      <c r="G59" s="73"/>
      <c r="H59" s="73"/>
      <c r="I59" s="73"/>
      <c r="J59" s="73">
        <v>10.39</v>
      </c>
      <c r="K59" s="73"/>
      <c r="L59" s="73"/>
      <c r="M59" s="73"/>
      <c r="N59" s="17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</row>
    <row r="60" spans="1:37" ht="16.05" customHeight="1" x14ac:dyDescent="0.3">
      <c r="A60" s="67">
        <v>45636</v>
      </c>
      <c r="B60" s="67" t="s">
        <v>155</v>
      </c>
      <c r="C60" s="73"/>
      <c r="D60" s="73"/>
      <c r="E60" s="73"/>
      <c r="F60" s="73"/>
      <c r="G60" s="73"/>
      <c r="H60" s="73"/>
      <c r="I60" s="73"/>
      <c r="J60" s="73"/>
      <c r="K60" s="73">
        <v>54</v>
      </c>
      <c r="L60" s="73"/>
      <c r="M60" s="73"/>
      <c r="N60" s="17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</row>
    <row r="61" spans="1:37" ht="16.05" customHeight="1" x14ac:dyDescent="0.3">
      <c r="A61" s="67">
        <v>45639</v>
      </c>
      <c r="B61" s="67" t="s">
        <v>270</v>
      </c>
      <c r="C61" s="73">
        <v>-35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17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</row>
    <row r="62" spans="1:37" ht="16.05" customHeight="1" x14ac:dyDescent="0.3">
      <c r="A62" s="67">
        <v>45642</v>
      </c>
      <c r="B62" s="67" t="s">
        <v>257</v>
      </c>
      <c r="C62" s="73"/>
      <c r="D62" s="73">
        <v>1500</v>
      </c>
      <c r="E62" s="73"/>
      <c r="F62" s="73"/>
      <c r="G62" s="73"/>
      <c r="H62" s="73"/>
      <c r="I62" s="73"/>
      <c r="J62" s="73"/>
      <c r="K62" s="73"/>
      <c r="L62" s="73"/>
      <c r="M62" s="73"/>
      <c r="N62" s="17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ht="16.05" customHeight="1" x14ac:dyDescent="0.3">
      <c r="A63" s="67">
        <v>45644</v>
      </c>
      <c r="B63" s="67" t="s">
        <v>271</v>
      </c>
      <c r="C63" s="73"/>
      <c r="D63" s="73">
        <v>5231.9399999999996</v>
      </c>
      <c r="E63" s="73"/>
      <c r="F63" s="73"/>
      <c r="G63" s="73"/>
      <c r="H63" s="73"/>
      <c r="I63" s="73"/>
      <c r="J63" s="73"/>
      <c r="K63" s="73"/>
      <c r="L63" s="73"/>
      <c r="M63" s="73"/>
      <c r="N63" s="17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</row>
    <row r="64" spans="1:37" ht="16.05" customHeight="1" x14ac:dyDescent="0.3">
      <c r="A64" s="67">
        <v>45645</v>
      </c>
      <c r="B64" s="67" t="s">
        <v>272</v>
      </c>
      <c r="C64" s="73"/>
      <c r="D64" s="73">
        <v>-5000</v>
      </c>
      <c r="E64" s="73"/>
      <c r="F64" s="73"/>
      <c r="G64" s="73"/>
      <c r="H64" s="73"/>
      <c r="I64" s="73"/>
      <c r="J64" s="73"/>
      <c r="K64" s="73"/>
      <c r="L64" s="73"/>
      <c r="M64" s="73"/>
      <c r="N64" s="17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ht="16.05" customHeight="1" x14ac:dyDescent="0.3">
      <c r="A65" s="67">
        <v>45645</v>
      </c>
      <c r="B65" s="67" t="s">
        <v>259</v>
      </c>
      <c r="C65" s="73">
        <v>-200</v>
      </c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17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ht="16.05" customHeight="1" x14ac:dyDescent="0.3">
      <c r="A66" s="67">
        <v>45645</v>
      </c>
      <c r="B66" s="67" t="s">
        <v>260</v>
      </c>
      <c r="C66" s="73">
        <v>-26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17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ht="16.05" customHeight="1" x14ac:dyDescent="0.3">
      <c r="A67" s="67">
        <v>45646</v>
      </c>
      <c r="B67" s="67" t="s">
        <v>272</v>
      </c>
      <c r="C67" s="73"/>
      <c r="D67" s="73">
        <v>-1731.94</v>
      </c>
      <c r="E67" s="73"/>
      <c r="F67" s="73"/>
      <c r="G67" s="73"/>
      <c r="H67" s="73"/>
      <c r="I67" s="73"/>
      <c r="J67" s="73"/>
      <c r="K67" s="73"/>
      <c r="L67" s="73"/>
      <c r="M67" s="73"/>
      <c r="N67" s="17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ht="16.05" customHeight="1" x14ac:dyDescent="0.3">
      <c r="A68" s="67">
        <v>45649</v>
      </c>
      <c r="B68" s="67" t="s">
        <v>143</v>
      </c>
      <c r="C68" s="73">
        <v>-31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17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ht="16.05" customHeight="1" x14ac:dyDescent="0.3">
      <c r="A69" s="157">
        <v>45657</v>
      </c>
      <c r="B69" s="6" t="s">
        <v>183</v>
      </c>
      <c r="C69" s="73">
        <f>SUM(C56:C68)</f>
        <v>2528.8700000000003</v>
      </c>
      <c r="D69" s="73">
        <f t="shared" ref="D69:L69" si="7">SUM(D56:D68)</f>
        <v>2600.56</v>
      </c>
      <c r="E69" s="73">
        <f t="shared" si="7"/>
        <v>612.81999999999994</v>
      </c>
      <c r="F69" s="73">
        <f t="shared" si="7"/>
        <v>2000</v>
      </c>
      <c r="G69" s="73">
        <f t="shared" si="7"/>
        <v>2000</v>
      </c>
      <c r="H69" s="73">
        <f t="shared" si="7"/>
        <v>910</v>
      </c>
      <c r="I69" s="73">
        <f t="shared" si="7"/>
        <v>500</v>
      </c>
      <c r="J69" s="73">
        <f t="shared" si="7"/>
        <v>3928.57</v>
      </c>
      <c r="K69" s="73">
        <f t="shared" si="7"/>
        <v>1826.5</v>
      </c>
      <c r="L69" s="73">
        <f t="shared" si="7"/>
        <v>-59.450000000000045</v>
      </c>
      <c r="M69" s="73">
        <f>SUM(C69:L69)</f>
        <v>16847.87</v>
      </c>
      <c r="N69" s="170">
        <f>JANUARY!R40</f>
        <v>16847.870000000003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</row>
    <row r="70" spans="1:37" ht="16.05" customHeight="1" x14ac:dyDescent="0.3">
      <c r="A70" s="6"/>
      <c r="B70" s="6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17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</row>
    <row r="71" spans="1:37" ht="16.05" customHeight="1" x14ac:dyDescent="0.3">
      <c r="A71" s="67">
        <v>45664</v>
      </c>
      <c r="B71" s="67" t="s">
        <v>155</v>
      </c>
      <c r="C71" s="73"/>
      <c r="D71" s="73"/>
      <c r="E71" s="73"/>
      <c r="F71" s="73"/>
      <c r="G71" s="73"/>
      <c r="H71" s="73"/>
      <c r="I71" s="73"/>
      <c r="J71" s="73"/>
      <c r="K71" s="73">
        <v>67.5</v>
      </c>
      <c r="L71" s="73"/>
      <c r="M71" s="73"/>
      <c r="N71" s="17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</row>
    <row r="72" spans="1:37" ht="16.05" customHeight="1" x14ac:dyDescent="0.3">
      <c r="A72" s="67">
        <v>45666</v>
      </c>
      <c r="B72" s="131" t="s">
        <v>277</v>
      </c>
      <c r="C72" s="73">
        <v>-14.93</v>
      </c>
      <c r="D72" s="73"/>
      <c r="E72" s="73"/>
      <c r="F72" s="73"/>
      <c r="G72" s="73"/>
      <c r="H72" s="73"/>
      <c r="I72" s="73"/>
      <c r="J72" s="73"/>
      <c r="K72" s="73"/>
      <c r="L72" s="73">
        <v>-2.99</v>
      </c>
      <c r="M72" s="73"/>
      <c r="N72" s="17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</row>
    <row r="73" spans="1:37" ht="16.05" customHeight="1" x14ac:dyDescent="0.3">
      <c r="A73" s="67">
        <v>45666</v>
      </c>
      <c r="B73" t="s">
        <v>64</v>
      </c>
      <c r="C73" s="73"/>
      <c r="D73" s="73"/>
      <c r="E73" s="73"/>
      <c r="F73" s="73"/>
      <c r="G73" s="73"/>
      <c r="H73" s="73"/>
      <c r="I73" s="73"/>
      <c r="J73" s="73">
        <v>11.56</v>
      </c>
      <c r="K73" s="73"/>
      <c r="L73" s="73"/>
      <c r="M73" s="73"/>
      <c r="N73" s="17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ht="16.05" customHeight="1" x14ac:dyDescent="0.3">
      <c r="A74" s="67">
        <v>45671</v>
      </c>
      <c r="B74" t="s">
        <v>143</v>
      </c>
      <c r="C74" s="73">
        <v>-142.4</v>
      </c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17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</row>
    <row r="75" spans="1:37" ht="16.05" customHeight="1" x14ac:dyDescent="0.3">
      <c r="A75" s="67">
        <v>45671</v>
      </c>
      <c r="B75" t="s">
        <v>278</v>
      </c>
      <c r="C75" s="73">
        <v>-635.88</v>
      </c>
      <c r="D75" s="73"/>
      <c r="E75" s="73"/>
      <c r="F75" s="73"/>
      <c r="G75" s="73"/>
      <c r="H75" s="73"/>
      <c r="I75" s="73"/>
      <c r="J75" s="73"/>
      <c r="K75" s="73"/>
      <c r="L75" s="73"/>
      <c r="M75" s="159"/>
      <c r="N75" s="17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</row>
    <row r="76" spans="1:37" ht="16.05" customHeight="1" x14ac:dyDescent="0.3">
      <c r="A76" s="67">
        <v>45673</v>
      </c>
      <c r="B76" t="s">
        <v>262</v>
      </c>
      <c r="C76" s="73"/>
      <c r="D76" s="73">
        <v>-1378.01</v>
      </c>
      <c r="E76" s="73"/>
      <c r="F76" s="73"/>
      <c r="G76" s="73"/>
      <c r="H76" s="73"/>
      <c r="I76" s="73"/>
      <c r="J76" s="73"/>
      <c r="K76" s="73"/>
      <c r="L76" s="73">
        <v>-1621.99</v>
      </c>
      <c r="M76" s="159"/>
      <c r="N76" s="17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</row>
    <row r="77" spans="1:37" ht="16.05" customHeight="1" x14ac:dyDescent="0.3">
      <c r="A77" s="67">
        <v>45680</v>
      </c>
      <c r="B77" t="s">
        <v>240</v>
      </c>
      <c r="C77" s="73">
        <v>-717.6</v>
      </c>
      <c r="D77" s="73"/>
      <c r="E77" s="73"/>
      <c r="F77" s="73"/>
      <c r="G77" s="73"/>
      <c r="H77" s="73"/>
      <c r="I77" s="73"/>
      <c r="J77" s="73"/>
      <c r="K77" s="73"/>
      <c r="L77" s="73">
        <v>-143.52000000000001</v>
      </c>
      <c r="M77" s="159"/>
      <c r="N77" s="17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</row>
    <row r="78" spans="1:37" ht="16.05" customHeight="1" x14ac:dyDescent="0.3">
      <c r="A78" s="157">
        <v>45688</v>
      </c>
      <c r="B78" s="6" t="s">
        <v>183</v>
      </c>
      <c r="C78" s="73">
        <f t="shared" ref="C78:L78" si="8">SUM(C69:C77)</f>
        <v>1018.0600000000003</v>
      </c>
      <c r="D78" s="73">
        <f t="shared" si="8"/>
        <v>1222.55</v>
      </c>
      <c r="E78" s="73">
        <f t="shared" si="8"/>
        <v>612.81999999999994</v>
      </c>
      <c r="F78" s="73">
        <f t="shared" si="8"/>
        <v>2000</v>
      </c>
      <c r="G78" s="73">
        <f t="shared" si="8"/>
        <v>2000</v>
      </c>
      <c r="H78" s="73">
        <f t="shared" si="8"/>
        <v>910</v>
      </c>
      <c r="I78" s="73">
        <f t="shared" si="8"/>
        <v>500</v>
      </c>
      <c r="J78" s="73">
        <f t="shared" si="8"/>
        <v>3940.13</v>
      </c>
      <c r="K78" s="73">
        <f t="shared" si="8"/>
        <v>1894</v>
      </c>
      <c r="L78" s="73">
        <f t="shared" si="8"/>
        <v>-1827.95</v>
      </c>
      <c r="M78" s="159">
        <f>SUM(C78:L78)</f>
        <v>12269.61</v>
      </c>
      <c r="N78" s="170">
        <f>MARCH!K40</f>
        <v>12269.61</v>
      </c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</row>
    <row r="79" spans="1:37" ht="16.05" customHeight="1" x14ac:dyDescent="0.3">
      <c r="B79" s="22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159"/>
      <c r="N79" s="17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ht="16.05" customHeight="1" x14ac:dyDescent="0.3">
      <c r="A80" s="67">
        <v>45698</v>
      </c>
      <c r="B80" t="s">
        <v>64</v>
      </c>
      <c r="C80" s="73"/>
      <c r="F80" s="73"/>
      <c r="G80" s="73"/>
      <c r="H80" s="73"/>
      <c r="I80" s="73"/>
      <c r="J80" s="73">
        <v>9.85</v>
      </c>
      <c r="K80" s="73"/>
      <c r="L80" s="73"/>
      <c r="M80" s="159"/>
      <c r="N80" s="17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</row>
    <row r="81" spans="1:38" ht="16.05" customHeight="1" x14ac:dyDescent="0.3">
      <c r="A81" s="67">
        <v>45695</v>
      </c>
      <c r="B81" t="s">
        <v>285</v>
      </c>
      <c r="C81" s="73">
        <v>-11.51</v>
      </c>
      <c r="F81" s="73"/>
      <c r="G81" s="73"/>
      <c r="H81" s="73"/>
      <c r="I81" s="73"/>
      <c r="J81" s="73"/>
      <c r="K81" s="73"/>
      <c r="L81" s="73">
        <v>-2.2999999999999998</v>
      </c>
      <c r="M81" s="159"/>
      <c r="N81" s="17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8" ht="16.05" customHeight="1" x14ac:dyDescent="0.3">
      <c r="A82" s="67">
        <v>45699</v>
      </c>
      <c r="B82" t="s">
        <v>155</v>
      </c>
      <c r="C82" s="73"/>
      <c r="F82" s="73"/>
      <c r="G82" s="73"/>
      <c r="H82" s="73"/>
      <c r="I82" s="73"/>
      <c r="J82" s="73"/>
      <c r="K82" s="73">
        <v>54</v>
      </c>
      <c r="L82" s="73"/>
      <c r="M82" s="159"/>
      <c r="N82" s="17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8" ht="16.05" customHeight="1" x14ac:dyDescent="0.3">
      <c r="A83" s="157">
        <v>45716</v>
      </c>
      <c r="B83" s="157" t="s">
        <v>183</v>
      </c>
      <c r="C83" s="73">
        <f>SUM(C78:C82)</f>
        <v>1006.5500000000003</v>
      </c>
      <c r="D83" s="73">
        <f t="shared" ref="D83:L83" si="9">SUM(D78:D82)</f>
        <v>1222.55</v>
      </c>
      <c r="E83" s="73">
        <f t="shared" si="9"/>
        <v>612.81999999999994</v>
      </c>
      <c r="F83" s="73">
        <f t="shared" si="9"/>
        <v>2000</v>
      </c>
      <c r="G83" s="73">
        <f t="shared" si="9"/>
        <v>2000</v>
      </c>
      <c r="H83" s="73">
        <f t="shared" si="9"/>
        <v>910</v>
      </c>
      <c r="I83" s="73">
        <f t="shared" si="9"/>
        <v>500</v>
      </c>
      <c r="J83" s="73">
        <f t="shared" si="9"/>
        <v>3949.98</v>
      </c>
      <c r="K83" s="73">
        <f t="shared" si="9"/>
        <v>1948</v>
      </c>
      <c r="L83" s="73">
        <f t="shared" si="9"/>
        <v>-1830.25</v>
      </c>
      <c r="M83" s="73">
        <f>SUM(C83:L83)</f>
        <v>12319.65</v>
      </c>
      <c r="N83" s="170">
        <f>MARCH!R40</f>
        <v>12319.650000000001</v>
      </c>
      <c r="O83" s="4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8" ht="16.05" customHeight="1" x14ac:dyDescent="0.3">
      <c r="B84" s="22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159"/>
      <c r="N84" s="17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</row>
    <row r="85" spans="1:38" ht="16.05" customHeight="1" x14ac:dyDescent="0.3">
      <c r="A85" s="67">
        <v>45726</v>
      </c>
      <c r="B85" s="22" t="s">
        <v>64</v>
      </c>
      <c r="C85" s="73"/>
      <c r="D85" s="73"/>
      <c r="E85" s="73"/>
      <c r="F85" s="73"/>
      <c r="G85" s="73"/>
      <c r="H85" s="73"/>
      <c r="I85" s="73"/>
      <c r="J85" s="73">
        <v>8.23</v>
      </c>
      <c r="K85" s="73"/>
      <c r="L85" s="73"/>
      <c r="M85" s="159"/>
      <c r="N85" s="17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</row>
    <row r="86" spans="1:38" ht="16.05" customHeight="1" x14ac:dyDescent="0.3">
      <c r="A86" s="67">
        <v>45735</v>
      </c>
      <c r="B86" s="22" t="s">
        <v>143</v>
      </c>
      <c r="C86" s="73">
        <v>-142.4</v>
      </c>
      <c r="D86" s="73"/>
      <c r="E86" s="73"/>
      <c r="F86" s="73"/>
      <c r="G86" s="73"/>
      <c r="H86" s="73"/>
      <c r="I86" s="73"/>
      <c r="J86" s="73"/>
      <c r="K86" s="73"/>
      <c r="L86" s="73"/>
      <c r="M86" s="159"/>
      <c r="N86" s="17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</row>
    <row r="87" spans="1:38" ht="16.05" customHeight="1" x14ac:dyDescent="0.3">
      <c r="A87" s="67">
        <v>45735</v>
      </c>
      <c r="B87" s="22" t="s">
        <v>311</v>
      </c>
      <c r="C87" s="73">
        <v>-635.88</v>
      </c>
      <c r="D87" s="73"/>
      <c r="E87" s="73"/>
      <c r="F87" s="73"/>
      <c r="G87" s="73"/>
      <c r="H87" s="73"/>
      <c r="I87" s="73"/>
      <c r="J87" s="73"/>
      <c r="K87" s="73"/>
      <c r="L87" s="73"/>
      <c r="M87" s="159"/>
      <c r="N87" s="17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</row>
    <row r="88" spans="1:38" ht="16.05" customHeight="1" x14ac:dyDescent="0.3">
      <c r="A88" s="67">
        <v>45727</v>
      </c>
      <c r="B88" t="s">
        <v>155</v>
      </c>
      <c r="C88" s="73"/>
      <c r="D88" s="73"/>
      <c r="E88" s="73"/>
      <c r="F88" s="73"/>
      <c r="G88" s="73"/>
      <c r="H88" s="73"/>
      <c r="I88" s="73"/>
      <c r="J88" s="73"/>
      <c r="K88" s="73">
        <v>54</v>
      </c>
      <c r="L88" s="73"/>
      <c r="M88" s="159"/>
      <c r="N88" s="17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</row>
    <row r="89" spans="1:38" ht="16.05" customHeight="1" x14ac:dyDescent="0.3">
      <c r="A89" s="157">
        <v>45747</v>
      </c>
      <c r="B89" s="157" t="s">
        <v>183</v>
      </c>
      <c r="C89" s="73">
        <f>SUM(C83:C88)</f>
        <v>228.27000000000032</v>
      </c>
      <c r="D89" s="73">
        <f t="shared" ref="D89:L89" si="10">SUM(D83:D88)</f>
        <v>1222.55</v>
      </c>
      <c r="E89" s="73">
        <f t="shared" si="10"/>
        <v>612.81999999999994</v>
      </c>
      <c r="F89" s="73">
        <f t="shared" si="10"/>
        <v>2000</v>
      </c>
      <c r="G89" s="73">
        <f t="shared" si="10"/>
        <v>2000</v>
      </c>
      <c r="H89" s="73">
        <f t="shared" si="10"/>
        <v>910</v>
      </c>
      <c r="I89" s="73">
        <f t="shared" si="10"/>
        <v>500</v>
      </c>
      <c r="J89" s="73">
        <f t="shared" si="10"/>
        <v>3958.21</v>
      </c>
      <c r="K89" s="73">
        <f t="shared" si="10"/>
        <v>2002</v>
      </c>
      <c r="L89" s="73">
        <f t="shared" si="10"/>
        <v>-1830.25</v>
      </c>
      <c r="M89" s="73">
        <f>SUM(C89:L89)</f>
        <v>11603.6</v>
      </c>
      <c r="N89" s="170">
        <f>'YEAR END'!K40</f>
        <v>11603.6</v>
      </c>
      <c r="O89" s="40"/>
      <c r="P89" s="28"/>
      <c r="Q89" s="20"/>
      <c r="R89" s="20"/>
      <c r="S89" s="20"/>
      <c r="T89" s="20"/>
      <c r="U89" s="20"/>
      <c r="V89" s="20"/>
      <c r="W89" s="20"/>
      <c r="X89" s="20"/>
      <c r="Y89" s="28"/>
      <c r="Z89" s="28"/>
      <c r="AA89" s="28"/>
      <c r="AB89" s="28"/>
      <c r="AC89" s="26"/>
      <c r="AD89" s="26"/>
      <c r="AE89" s="26"/>
      <c r="AF89" s="27"/>
      <c r="AG89" s="26"/>
      <c r="AH89" s="26"/>
      <c r="AI89" s="26"/>
      <c r="AJ89" s="20"/>
      <c r="AK89" s="20"/>
    </row>
    <row r="90" spans="1:38" ht="16.05" customHeight="1" x14ac:dyDescent="0.3">
      <c r="B90" s="22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159"/>
      <c r="N90" s="17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5"/>
      <c r="AK90" s="20"/>
    </row>
    <row r="91" spans="1:38" ht="16.05" customHeight="1" x14ac:dyDescent="0.3">
      <c r="B91" s="73"/>
      <c r="C91" s="73"/>
      <c r="E91" s="73"/>
      <c r="F91" s="73"/>
      <c r="G91" s="73"/>
      <c r="H91" s="73"/>
      <c r="I91" s="73"/>
      <c r="J91" s="73"/>
      <c r="K91" s="73"/>
      <c r="L91" s="73"/>
      <c r="M91" s="159"/>
      <c r="N91" s="17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4"/>
    </row>
    <row r="92" spans="1:38" ht="16.05" customHeight="1" x14ac:dyDescent="0.3">
      <c r="B92" s="73"/>
      <c r="C92" s="73"/>
      <c r="E92" s="73"/>
      <c r="F92" s="73"/>
      <c r="G92" s="73"/>
      <c r="H92" s="73"/>
      <c r="I92" s="73"/>
      <c r="J92" s="73"/>
      <c r="K92" s="73"/>
      <c r="L92" s="73"/>
      <c r="M92" s="159"/>
      <c r="N92" s="17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</row>
    <row r="93" spans="1:38" ht="16.05" customHeight="1" x14ac:dyDescent="0.3">
      <c r="B93" s="73"/>
      <c r="C93" s="73"/>
      <c r="E93" s="73"/>
      <c r="F93" s="73"/>
      <c r="G93" s="73"/>
      <c r="H93" s="73"/>
      <c r="I93" s="73"/>
      <c r="J93" s="73"/>
      <c r="K93" s="73"/>
      <c r="L93" s="73"/>
      <c r="M93" s="159"/>
      <c r="N93" s="17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</row>
    <row r="94" spans="1:38" ht="16.05" customHeight="1" x14ac:dyDescent="0.3">
      <c r="A94" s="157"/>
      <c r="B94" s="157"/>
      <c r="C94" s="73"/>
      <c r="E94" s="73"/>
      <c r="F94" s="73"/>
      <c r="G94" s="73"/>
      <c r="H94" s="73"/>
      <c r="I94" s="73"/>
      <c r="J94" s="73"/>
      <c r="K94" s="73"/>
      <c r="L94" s="73"/>
      <c r="M94" s="159"/>
      <c r="N94" s="17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</row>
    <row r="95" spans="1:38" ht="16.05" customHeight="1" x14ac:dyDescent="0.3">
      <c r="B95" s="73"/>
      <c r="C95" s="73"/>
      <c r="E95" s="73"/>
      <c r="F95" s="73"/>
      <c r="G95" s="73"/>
      <c r="H95" s="73"/>
      <c r="I95" s="73"/>
      <c r="J95" s="73"/>
      <c r="K95" s="73"/>
      <c r="L95" s="73"/>
      <c r="M95" s="159"/>
      <c r="N95" s="17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8" ht="16.05" customHeight="1" x14ac:dyDescent="0.3">
      <c r="B96" s="73"/>
      <c r="C96" s="73"/>
      <c r="E96" s="73"/>
      <c r="F96" s="73"/>
      <c r="G96" s="73"/>
      <c r="H96" s="73"/>
      <c r="I96" s="73"/>
      <c r="J96" s="73"/>
      <c r="K96" s="73"/>
      <c r="L96" s="73"/>
      <c r="M96" s="159"/>
      <c r="N96" s="17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</row>
    <row r="97" spans="2:24" ht="16.05" customHeight="1" x14ac:dyDescent="0.3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159"/>
      <c r="N97" s="170"/>
      <c r="Q97" s="20"/>
      <c r="R97" s="20"/>
      <c r="S97" s="20"/>
      <c r="T97" s="20"/>
      <c r="U97" s="20"/>
      <c r="V97" s="20"/>
      <c r="W97" s="20"/>
      <c r="X97" s="20"/>
    </row>
    <row r="98" spans="2:24" ht="16.05" customHeight="1" x14ac:dyDescent="0.3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159"/>
      <c r="N98" s="170"/>
      <c r="Q98" s="20"/>
      <c r="R98" s="20"/>
      <c r="S98" s="20"/>
      <c r="T98" s="20"/>
      <c r="U98" s="20"/>
      <c r="V98" s="20"/>
      <c r="W98" s="20"/>
      <c r="X98" s="20"/>
    </row>
    <row r="99" spans="2:24" ht="16.05" customHeight="1" x14ac:dyDescent="0.3">
      <c r="B99" s="76"/>
      <c r="D99" s="86"/>
      <c r="E99" s="73"/>
      <c r="F99" s="73"/>
      <c r="G99" s="73"/>
      <c r="H99" s="73"/>
      <c r="I99" s="73"/>
      <c r="J99" s="73"/>
      <c r="K99" s="73"/>
      <c r="L99" s="73"/>
      <c r="M99" s="159"/>
      <c r="N99" s="170"/>
      <c r="Q99" s="20"/>
      <c r="R99" s="20"/>
      <c r="S99" s="20"/>
      <c r="T99" s="20"/>
      <c r="U99" s="20"/>
      <c r="V99" s="20"/>
      <c r="W99" s="20"/>
      <c r="X99" s="20"/>
    </row>
    <row r="100" spans="2:24" ht="16.05" customHeight="1" x14ac:dyDescent="0.3">
      <c r="B100" s="76"/>
      <c r="D100" s="86"/>
      <c r="E100" s="73"/>
      <c r="F100" s="73"/>
      <c r="G100" s="73"/>
      <c r="H100" s="73"/>
      <c r="I100" s="73"/>
      <c r="J100" s="73"/>
      <c r="K100" s="73"/>
      <c r="L100" s="73"/>
      <c r="M100" s="159"/>
      <c r="N100" s="170"/>
      <c r="Q100" s="20"/>
      <c r="R100" s="20"/>
      <c r="S100" s="20"/>
      <c r="T100" s="20"/>
      <c r="U100" s="20"/>
      <c r="V100" s="20"/>
      <c r="W100" s="20"/>
      <c r="X100" s="20"/>
    </row>
    <row r="101" spans="2:24" ht="16.05" customHeight="1" x14ac:dyDescent="0.3">
      <c r="B101" s="76"/>
      <c r="D101" s="86"/>
      <c r="E101" s="73"/>
      <c r="F101" s="73"/>
      <c r="G101" s="73"/>
      <c r="H101" s="73"/>
      <c r="I101" s="73"/>
      <c r="J101" s="73"/>
      <c r="K101" s="73"/>
      <c r="L101" s="73"/>
      <c r="M101" s="159"/>
      <c r="N101" s="170"/>
      <c r="Q101" s="20"/>
      <c r="R101" s="20"/>
      <c r="S101" s="20"/>
      <c r="T101" s="20"/>
      <c r="U101" s="20"/>
      <c r="V101" s="20"/>
      <c r="W101" s="20"/>
      <c r="X101" s="20"/>
    </row>
    <row r="102" spans="2:24" ht="16.05" customHeight="1" x14ac:dyDescent="0.3">
      <c r="B102" s="76"/>
    </row>
    <row r="103" spans="2:24" ht="16.05" customHeight="1" x14ac:dyDescent="0.3">
      <c r="B103" s="76"/>
    </row>
    <row r="104" spans="2:24" ht="16.05" customHeight="1" x14ac:dyDescent="0.3">
      <c r="B104" s="78"/>
    </row>
    <row r="105" spans="2:24" ht="16.05" customHeight="1" x14ac:dyDescent="0.3">
      <c r="B105" s="76"/>
    </row>
    <row r="106" spans="2:24" ht="16.05" customHeight="1" x14ac:dyDescent="0.3">
      <c r="B106" s="76"/>
    </row>
    <row r="107" spans="2:24" ht="16.05" customHeight="1" x14ac:dyDescent="0.3">
      <c r="B107" s="76"/>
    </row>
    <row r="108" spans="2:24" ht="16.05" customHeight="1" x14ac:dyDescent="0.3">
      <c r="B108" s="76"/>
    </row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3660D-65C6-4A44-91C7-333155EDA867}">
  <dimension ref="A2:L41"/>
  <sheetViews>
    <sheetView workbookViewId="0">
      <selection activeCell="C7" sqref="C7:C24"/>
    </sheetView>
  </sheetViews>
  <sheetFormatPr defaultRowHeight="14.4" x14ac:dyDescent="0.3"/>
  <cols>
    <col min="1" max="1" width="18.6640625" customWidth="1"/>
    <col min="2" max="3" width="12.88671875" customWidth="1"/>
    <col min="10" max="11" width="12.88671875" customWidth="1"/>
  </cols>
  <sheetData>
    <row r="2" spans="1:12" x14ac:dyDescent="0.3">
      <c r="F2" s="56"/>
      <c r="G2" s="56"/>
      <c r="H2" s="40"/>
      <c r="J2" s="20"/>
      <c r="K2" s="20"/>
      <c r="L2" s="20"/>
    </row>
    <row r="3" spans="1:12" ht="18" x14ac:dyDescent="0.35">
      <c r="A3" s="3" t="s">
        <v>0</v>
      </c>
      <c r="B3" s="155" t="s">
        <v>200</v>
      </c>
      <c r="C3" s="155" t="s">
        <v>203</v>
      </c>
      <c r="D3" s="4"/>
      <c r="F3" s="56"/>
      <c r="G3" s="104" t="s">
        <v>85</v>
      </c>
      <c r="H3" s="91"/>
      <c r="I3" s="92"/>
      <c r="J3" s="93"/>
      <c r="K3" s="100"/>
      <c r="L3" s="20"/>
    </row>
    <row r="4" spans="1:12" ht="15.6" x14ac:dyDescent="0.3">
      <c r="A4" s="5"/>
      <c r="B4" s="34"/>
      <c r="C4" s="181" t="s">
        <v>208</v>
      </c>
      <c r="D4" s="8"/>
      <c r="F4" s="58"/>
      <c r="G4" s="105" t="s">
        <v>88</v>
      </c>
      <c r="H4" s="41"/>
      <c r="I4" s="29"/>
      <c r="J4" s="68">
        <v>45763</v>
      </c>
      <c r="K4" s="101"/>
      <c r="L4" s="28"/>
    </row>
    <row r="5" spans="1:12" x14ac:dyDescent="0.3">
      <c r="A5" s="5"/>
      <c r="B5" s="34" t="s">
        <v>2</v>
      </c>
      <c r="C5" s="89" t="s">
        <v>86</v>
      </c>
      <c r="D5" s="39"/>
      <c r="F5" s="56"/>
      <c r="G5" s="106"/>
      <c r="H5" s="40"/>
      <c r="J5" s="20"/>
      <c r="K5" s="70"/>
      <c r="L5" s="20"/>
    </row>
    <row r="6" spans="1:12" x14ac:dyDescent="0.3">
      <c r="A6" s="12"/>
      <c r="C6" s="20"/>
      <c r="D6" s="14"/>
      <c r="F6" s="56"/>
      <c r="G6" s="106" t="s">
        <v>98</v>
      </c>
      <c r="H6" s="40"/>
      <c r="J6" s="120">
        <v>45747</v>
      </c>
      <c r="K6" s="70"/>
      <c r="L6" s="20"/>
    </row>
    <row r="7" spans="1:12" x14ac:dyDescent="0.3">
      <c r="A7" s="5" t="s">
        <v>122</v>
      </c>
      <c r="B7" s="6">
        <v>50</v>
      </c>
      <c r="C7" s="73">
        <f>'Cash Book Yr end March 20'!V79</f>
        <v>57.72</v>
      </c>
      <c r="D7" s="8"/>
      <c r="F7" s="56"/>
      <c r="G7" s="106"/>
      <c r="H7" s="40"/>
      <c r="J7" s="20"/>
      <c r="K7" s="70" t="s">
        <v>90</v>
      </c>
      <c r="L7" s="20"/>
    </row>
    <row r="8" spans="1:12" x14ac:dyDescent="0.3">
      <c r="A8" s="5" t="s">
        <v>4</v>
      </c>
      <c r="B8" s="6">
        <v>200</v>
      </c>
      <c r="C8" s="73">
        <f>'Cash Book Yr end March 20'!R79</f>
        <v>202.5</v>
      </c>
      <c r="D8" s="8"/>
      <c r="F8" s="56"/>
      <c r="G8" s="106" t="s">
        <v>89</v>
      </c>
      <c r="H8" s="40"/>
      <c r="J8" s="20"/>
      <c r="K8" s="71">
        <v>825.06</v>
      </c>
      <c r="L8" s="20"/>
    </row>
    <row r="9" spans="1:12" x14ac:dyDescent="0.3">
      <c r="A9" s="5" t="s">
        <v>5</v>
      </c>
      <c r="B9" s="6">
        <v>4000</v>
      </c>
      <c r="C9" s="73">
        <f>'Cash Book Yr end March 20'!L79</f>
        <v>4249.1799999999994</v>
      </c>
      <c r="D9" s="8"/>
      <c r="F9" s="56"/>
      <c r="G9" s="106"/>
      <c r="H9" s="40" t="s">
        <v>97</v>
      </c>
      <c r="J9" s="20"/>
      <c r="K9" s="102"/>
      <c r="L9" s="20"/>
    </row>
    <row r="10" spans="1:12" x14ac:dyDescent="0.3">
      <c r="A10" s="5" t="s">
        <v>80</v>
      </c>
      <c r="B10" s="6">
        <v>750</v>
      </c>
      <c r="C10" s="73">
        <f>'Cash Book Yr end March 20'!N80</f>
        <v>398.4</v>
      </c>
      <c r="D10" s="8"/>
      <c r="F10" s="56"/>
      <c r="G10" s="106"/>
      <c r="H10" s="40"/>
      <c r="K10" s="35"/>
      <c r="L10" s="20"/>
    </row>
    <row r="11" spans="1:12" x14ac:dyDescent="0.3">
      <c r="A11" s="5" t="s">
        <v>6</v>
      </c>
      <c r="B11" s="6">
        <v>0</v>
      </c>
      <c r="C11" s="73">
        <f>'Cash Book Yr end March 20'!Y79</f>
        <v>0</v>
      </c>
      <c r="D11" s="8"/>
      <c r="F11" s="56"/>
      <c r="G11" s="106"/>
      <c r="H11" s="40" t="s">
        <v>91</v>
      </c>
      <c r="J11" s="20"/>
      <c r="K11" s="102">
        <v>0</v>
      </c>
      <c r="L11" s="20"/>
    </row>
    <row r="12" spans="1:12" x14ac:dyDescent="0.3">
      <c r="A12" s="5" t="s">
        <v>7</v>
      </c>
      <c r="B12" s="6">
        <v>0</v>
      </c>
      <c r="C12" s="73">
        <f>'Cash Book Yr end March 20'!AB79</f>
        <v>0</v>
      </c>
      <c r="D12" s="8"/>
      <c r="F12" s="56"/>
      <c r="G12" s="106"/>
      <c r="H12" s="40"/>
      <c r="J12" s="20"/>
      <c r="K12" s="102"/>
      <c r="L12" s="20"/>
    </row>
    <row r="13" spans="1:12" x14ac:dyDescent="0.3">
      <c r="A13" s="5" t="s">
        <v>9</v>
      </c>
      <c r="B13" s="6">
        <v>150</v>
      </c>
      <c r="C13" s="73">
        <f>'Cash Book Yr end March 20'!O79</f>
        <v>920.15000000000009</v>
      </c>
      <c r="D13" s="8"/>
      <c r="F13" s="56"/>
      <c r="G13" s="106"/>
      <c r="H13" s="40"/>
      <c r="K13" s="102"/>
    </row>
    <row r="14" spans="1:12" x14ac:dyDescent="0.3">
      <c r="A14" s="5" t="s">
        <v>11</v>
      </c>
      <c r="B14" s="6">
        <v>250</v>
      </c>
      <c r="C14" s="73">
        <f>'Cash Book Yr end March 20'!S79</f>
        <v>270.83000000000004</v>
      </c>
      <c r="D14" s="8"/>
      <c r="F14" s="56"/>
      <c r="G14" s="106"/>
      <c r="H14" t="s">
        <v>92</v>
      </c>
      <c r="J14" s="20"/>
      <c r="K14" s="102">
        <v>0</v>
      </c>
      <c r="L14" s="20"/>
    </row>
    <row r="15" spans="1:12" x14ac:dyDescent="0.3">
      <c r="A15" s="5" t="s">
        <v>10</v>
      </c>
      <c r="B15" s="6">
        <v>40</v>
      </c>
      <c r="C15" s="73">
        <f>'Cash Book Yr end March 20'!AD79</f>
        <v>11.51</v>
      </c>
      <c r="D15" s="8"/>
      <c r="F15" s="56"/>
      <c r="G15" s="106"/>
      <c r="H15" s="40"/>
      <c r="J15" s="20"/>
      <c r="K15" s="102"/>
      <c r="L15" s="20"/>
    </row>
    <row r="16" spans="1:12" x14ac:dyDescent="0.3">
      <c r="A16" s="5" t="s">
        <v>14</v>
      </c>
      <c r="B16" s="6">
        <v>100</v>
      </c>
      <c r="C16" s="73">
        <f>'Cash Book Yr end March 20'!X79</f>
        <v>0</v>
      </c>
      <c r="D16" s="8"/>
      <c r="F16" s="56"/>
      <c r="G16" s="106"/>
      <c r="H16" s="40"/>
      <c r="K16" s="71">
        <f>K8-K11+K14</f>
        <v>825.06</v>
      </c>
    </row>
    <row r="17" spans="1:12" x14ac:dyDescent="0.3">
      <c r="A17" s="5" t="s">
        <v>76</v>
      </c>
      <c r="B17" s="6">
        <v>100</v>
      </c>
      <c r="C17" s="73">
        <f>'Cash Book Yr end March 20'!AA79</f>
        <v>278</v>
      </c>
      <c r="D17" s="8"/>
      <c r="F17" s="56"/>
      <c r="G17" s="106"/>
      <c r="H17" s="40"/>
      <c r="K17" s="102"/>
    </row>
    <row r="18" spans="1:12" x14ac:dyDescent="0.3">
      <c r="A18" s="5" t="s">
        <v>83</v>
      </c>
      <c r="B18" s="6">
        <v>400</v>
      </c>
      <c r="C18" s="73">
        <f>'Cash Book Yr end March 20'!T79</f>
        <v>0</v>
      </c>
      <c r="D18" s="8"/>
      <c r="F18" s="56"/>
      <c r="G18" s="106" t="s">
        <v>93</v>
      </c>
      <c r="H18" s="40"/>
      <c r="K18" s="66">
        <f>'Cash Book Yr end March 20'!F68</f>
        <v>825.06000000000063</v>
      </c>
    </row>
    <row r="19" spans="1:12" x14ac:dyDescent="0.3">
      <c r="A19" s="5" t="s">
        <v>146</v>
      </c>
      <c r="B19" s="6">
        <v>250</v>
      </c>
      <c r="C19" s="73">
        <f>'Cash Book Yr end March 20'!Q79</f>
        <v>240.44</v>
      </c>
      <c r="D19" s="8"/>
      <c r="F19" s="56"/>
      <c r="G19" s="106"/>
      <c r="H19" s="40"/>
      <c r="J19" s="20"/>
      <c r="K19" s="102"/>
    </row>
    <row r="20" spans="1:12" x14ac:dyDescent="0.3">
      <c r="A20" s="5" t="s">
        <v>15</v>
      </c>
      <c r="B20" s="6">
        <v>50</v>
      </c>
      <c r="C20" s="73">
        <f>'Cash Book Yr end March 20'!Z79</f>
        <v>0</v>
      </c>
      <c r="D20" s="8"/>
      <c r="F20" s="56"/>
      <c r="G20" s="106"/>
      <c r="H20" s="40" t="s">
        <v>69</v>
      </c>
      <c r="J20" s="20"/>
      <c r="K20" s="103">
        <f>K16-K18</f>
        <v>0</v>
      </c>
      <c r="L20" s="20"/>
    </row>
    <row r="21" spans="1:12" x14ac:dyDescent="0.3">
      <c r="A21" s="5" t="s">
        <v>16</v>
      </c>
      <c r="B21" s="6">
        <v>150</v>
      </c>
      <c r="C21" s="73">
        <f>'Cash Book Yr end March 20'!U79</f>
        <v>108</v>
      </c>
      <c r="D21" s="8"/>
      <c r="F21" s="56"/>
      <c r="G21" s="106"/>
      <c r="H21" s="40"/>
      <c r="K21" s="35"/>
      <c r="L21" s="20"/>
    </row>
    <row r="22" spans="1:12" x14ac:dyDescent="0.3">
      <c r="A22" s="5" t="s">
        <v>17</v>
      </c>
      <c r="B22" s="6">
        <v>5</v>
      </c>
      <c r="C22" s="73">
        <f>'Cash Book Yr end March 20'!W79</f>
        <v>0</v>
      </c>
      <c r="D22" s="8"/>
      <c r="F22" s="56"/>
      <c r="G22" s="106"/>
      <c r="H22" s="40"/>
      <c r="J22" s="20"/>
      <c r="K22" s="102"/>
      <c r="L22" s="20"/>
    </row>
    <row r="23" spans="1:12" x14ac:dyDescent="0.3">
      <c r="A23" s="5" t="s">
        <v>81</v>
      </c>
      <c r="B23" s="6">
        <v>500</v>
      </c>
      <c r="C23" s="73">
        <f>'Cash Book Yr end March 20'!P79</f>
        <v>35</v>
      </c>
      <c r="D23" s="8"/>
      <c r="F23" s="56"/>
      <c r="G23" s="106"/>
      <c r="H23" s="40"/>
      <c r="J23" s="20"/>
      <c r="K23" s="102"/>
      <c r="L23" s="20"/>
    </row>
    <row r="24" spans="1:12" x14ac:dyDescent="0.3">
      <c r="A24" s="5" t="s">
        <v>123</v>
      </c>
      <c r="B24" s="6">
        <v>5</v>
      </c>
      <c r="C24" s="73">
        <f>'Cash Book Yr end March 20'!AC79</f>
        <v>0</v>
      </c>
      <c r="D24" s="8"/>
      <c r="F24" s="56"/>
      <c r="G24" s="106"/>
      <c r="H24" s="40"/>
      <c r="J24" s="20"/>
      <c r="K24" s="102"/>
      <c r="L24" s="20"/>
    </row>
    <row r="25" spans="1:12" x14ac:dyDescent="0.3">
      <c r="A25" s="5"/>
      <c r="B25" s="6"/>
      <c r="C25" s="73"/>
      <c r="D25" s="8"/>
      <c r="F25" s="56"/>
      <c r="G25" s="106"/>
      <c r="H25" s="40"/>
      <c r="J25" s="20"/>
      <c r="K25" s="102"/>
      <c r="L25" s="20"/>
    </row>
    <row r="26" spans="1:12" x14ac:dyDescent="0.3">
      <c r="A26" s="5"/>
      <c r="B26" s="6"/>
      <c r="C26" s="73"/>
      <c r="D26" s="11"/>
      <c r="F26" s="56"/>
      <c r="G26" s="106" t="s">
        <v>94</v>
      </c>
      <c r="H26" s="40"/>
      <c r="J26" s="20"/>
      <c r="K26" s="71">
        <v>10778.54</v>
      </c>
      <c r="L26" s="20"/>
    </row>
    <row r="27" spans="1:12" x14ac:dyDescent="0.3">
      <c r="A27" s="16" t="s">
        <v>12</v>
      </c>
      <c r="B27" s="13"/>
      <c r="C27" s="73">
        <f>'Cash Book Yr end March 20'!J79</f>
        <v>1830.25</v>
      </c>
      <c r="D27" s="8"/>
      <c r="F27" s="56"/>
      <c r="G27" s="106"/>
      <c r="H27" s="40" t="s">
        <v>95</v>
      </c>
      <c r="J27" s="20"/>
      <c r="K27" s="70"/>
      <c r="L27" s="20"/>
    </row>
    <row r="28" spans="1:12" x14ac:dyDescent="0.3">
      <c r="A28" s="16"/>
      <c r="B28" s="2"/>
      <c r="C28" s="74"/>
      <c r="D28" s="8"/>
      <c r="F28" s="56"/>
      <c r="G28" s="106"/>
      <c r="H28" s="40"/>
      <c r="J28" s="20"/>
      <c r="K28" s="70"/>
      <c r="L28" s="20"/>
    </row>
    <row r="29" spans="1:12" x14ac:dyDescent="0.3">
      <c r="A29" s="5" t="s">
        <v>18</v>
      </c>
      <c r="B29" s="18">
        <f>SUM(B7:B27)</f>
        <v>7000</v>
      </c>
      <c r="C29" s="18">
        <f>SUM(C7:C27)</f>
        <v>8601.98</v>
      </c>
      <c r="D29" s="18"/>
      <c r="F29" s="56"/>
      <c r="G29" s="106"/>
      <c r="H29" s="40" t="s">
        <v>91</v>
      </c>
      <c r="J29" s="20"/>
      <c r="K29" s="102">
        <v>0</v>
      </c>
      <c r="L29" s="20"/>
    </row>
    <row r="30" spans="1:12" x14ac:dyDescent="0.3">
      <c r="A30" s="117"/>
      <c r="B30" s="6"/>
      <c r="C30" s="73"/>
      <c r="D30" s="8"/>
      <c r="F30" s="56"/>
      <c r="G30" s="106"/>
      <c r="H30" s="40"/>
      <c r="J30" s="20"/>
      <c r="K30" s="102"/>
      <c r="L30" s="20"/>
    </row>
    <row r="31" spans="1:12" x14ac:dyDescent="0.3">
      <c r="A31" s="5" t="s">
        <v>140</v>
      </c>
      <c r="C31" s="20"/>
      <c r="D31" s="35"/>
      <c r="F31" s="56"/>
      <c r="G31" s="106"/>
      <c r="H31" s="40"/>
      <c r="K31" s="102"/>
      <c r="L31" s="20"/>
    </row>
    <row r="32" spans="1:12" x14ac:dyDescent="0.3">
      <c r="A32" s="5"/>
      <c r="C32" s="20"/>
      <c r="D32" s="35"/>
      <c r="F32" s="56"/>
      <c r="G32" s="106"/>
      <c r="H32" t="s">
        <v>92</v>
      </c>
      <c r="J32" s="20"/>
      <c r="K32" s="102">
        <v>0</v>
      </c>
      <c r="L32" s="20"/>
    </row>
    <row r="33" spans="1:12" x14ac:dyDescent="0.3">
      <c r="A33" s="5" t="s">
        <v>141</v>
      </c>
      <c r="C33" s="73">
        <f>'Cash Book Yr end March 20'!AE79</f>
        <v>8109.9500000000007</v>
      </c>
      <c r="D33" s="35"/>
      <c r="F33" s="56"/>
      <c r="G33" s="106"/>
      <c r="H33" s="40"/>
      <c r="J33" s="20"/>
      <c r="K33" s="70"/>
      <c r="L33" s="20"/>
    </row>
    <row r="34" spans="1:12" x14ac:dyDescent="0.3">
      <c r="A34" s="5"/>
      <c r="C34" s="73"/>
      <c r="D34" s="35"/>
      <c r="F34" s="56"/>
      <c r="G34" s="106"/>
      <c r="H34" s="40"/>
      <c r="J34" s="20"/>
      <c r="K34" s="71">
        <f>K26-K29+K32</f>
        <v>10778.54</v>
      </c>
      <c r="L34" s="20"/>
    </row>
    <row r="35" spans="1:12" x14ac:dyDescent="0.3">
      <c r="A35" s="5"/>
      <c r="C35" s="73"/>
      <c r="D35" s="35"/>
      <c r="F35" s="56"/>
      <c r="G35" s="94"/>
      <c r="H35" s="40"/>
      <c r="J35" s="20"/>
      <c r="K35" s="70"/>
      <c r="L35" s="20"/>
    </row>
    <row r="36" spans="1:12" x14ac:dyDescent="0.3">
      <c r="A36" s="117"/>
      <c r="B36" s="22"/>
      <c r="C36" s="20"/>
      <c r="D36" s="35"/>
      <c r="F36" s="56"/>
      <c r="G36" s="94" t="s">
        <v>93</v>
      </c>
      <c r="H36" s="40"/>
      <c r="J36" s="20"/>
      <c r="K36" s="71">
        <f>'Cash Book Yr end March 20'!H127</f>
        <v>10778.54</v>
      </c>
      <c r="L36" s="20"/>
    </row>
    <row r="37" spans="1:12" x14ac:dyDescent="0.3">
      <c r="A37" s="12" t="s">
        <v>142</v>
      </c>
      <c r="B37" s="22"/>
      <c r="C37" s="116">
        <f>SUM(C29:C36)</f>
        <v>16711.93</v>
      </c>
      <c r="D37" s="35"/>
      <c r="F37" s="56"/>
      <c r="G37" s="94"/>
      <c r="H37" s="40"/>
      <c r="J37" s="20"/>
      <c r="K37" s="70"/>
      <c r="L37" s="20"/>
    </row>
    <row r="38" spans="1:12" x14ac:dyDescent="0.3">
      <c r="A38" s="22"/>
      <c r="D38" s="35"/>
      <c r="F38" s="56"/>
      <c r="G38" s="94"/>
      <c r="H38" s="40" t="s">
        <v>69</v>
      </c>
      <c r="J38" s="20"/>
      <c r="K38" s="71">
        <v>0</v>
      </c>
      <c r="L38" s="20"/>
    </row>
    <row r="39" spans="1:12" x14ac:dyDescent="0.3">
      <c r="A39" s="146"/>
      <c r="B39" s="83"/>
      <c r="C39" s="95"/>
      <c r="D39" s="36"/>
      <c r="F39" s="56"/>
      <c r="G39" s="133"/>
      <c r="H39" s="7"/>
      <c r="I39" s="7"/>
      <c r="J39" s="7"/>
      <c r="K39" s="11"/>
      <c r="L39" s="20"/>
    </row>
    <row r="40" spans="1:12" ht="15.6" x14ac:dyDescent="0.3">
      <c r="F40" s="56"/>
      <c r="G40" s="134"/>
      <c r="H40" s="135" t="s">
        <v>96</v>
      </c>
      <c r="I40" s="132"/>
      <c r="J40" s="132"/>
      <c r="K40" s="136">
        <f>K26+K8</f>
        <v>11603.6</v>
      </c>
      <c r="L40" s="20"/>
    </row>
    <row r="41" spans="1:12" x14ac:dyDescent="0.3">
      <c r="F41" s="56"/>
      <c r="G41" s="56"/>
      <c r="H41" s="40"/>
      <c r="J41" s="20"/>
      <c r="K41" s="20"/>
      <c r="L41" s="20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32370-AC2E-408E-BDDC-8890642503F0}">
  <sheetPr>
    <pageSetUpPr fitToPage="1"/>
  </sheetPr>
  <dimension ref="A1:AG94"/>
  <sheetViews>
    <sheetView workbookViewId="0">
      <selection activeCell="E8" sqref="E8"/>
    </sheetView>
  </sheetViews>
  <sheetFormatPr defaultRowHeight="14.4" x14ac:dyDescent="0.3"/>
  <cols>
    <col min="1" max="1" width="20.5546875" style="65" customWidth="1"/>
    <col min="2" max="2" width="9.88671875" customWidth="1"/>
    <col min="3" max="3" width="11.109375" customWidth="1"/>
    <col min="4" max="4" width="26" customWidth="1"/>
    <col min="5" max="5" width="8.44140625" customWidth="1"/>
    <col min="6" max="6" width="11" customWidth="1"/>
    <col min="7" max="7" width="5.21875" customWidth="1"/>
    <col min="8" max="8" width="13.88671875" customWidth="1"/>
    <col min="9" max="9" width="11.5546875" style="40" customWidth="1"/>
    <col min="10" max="10" width="12.44140625" customWidth="1"/>
    <col min="11" max="11" width="12.5546875" customWidth="1"/>
    <col min="12" max="12" width="8.44140625" customWidth="1"/>
    <col min="13" max="13" width="11" customWidth="1"/>
    <col min="14" max="14" width="5.44140625" customWidth="1"/>
    <col min="15" max="15" width="13" customWidth="1"/>
    <col min="16" max="16" width="11.5546875" customWidth="1"/>
    <col min="17" max="17" width="12.77734375" customWidth="1"/>
    <col min="18" max="18" width="12.5546875" customWidth="1"/>
    <col min="19" max="19" width="13" customWidth="1"/>
    <col min="20" max="20" width="11.33203125" customWidth="1"/>
    <col min="21" max="21" width="13" customWidth="1"/>
    <col min="22" max="22" width="11.5546875" customWidth="1"/>
    <col min="23" max="23" width="12.77734375" customWidth="1"/>
    <col min="25" max="25" width="13" customWidth="1"/>
    <col min="26" max="26" width="11.33203125" customWidth="1"/>
    <col min="27" max="27" width="13" customWidth="1"/>
    <col min="28" max="28" width="11.5546875" customWidth="1"/>
    <col min="29" max="29" width="12.77734375" customWidth="1"/>
    <col min="36" max="36" width="8.88671875" customWidth="1"/>
    <col min="41" max="41" width="8.88671875" customWidth="1"/>
  </cols>
  <sheetData>
    <row r="1" spans="1:32" x14ac:dyDescent="0.3">
      <c r="A1" s="22"/>
      <c r="B1" s="22"/>
      <c r="C1" s="21"/>
      <c r="E1" s="40"/>
      <c r="F1" s="20"/>
      <c r="G1" s="4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x14ac:dyDescent="0.3">
      <c r="A2" s="22"/>
      <c r="B2" s="22"/>
      <c r="C2" s="20"/>
      <c r="E2" s="56"/>
      <c r="F2" s="56"/>
      <c r="G2" s="56"/>
      <c r="H2" s="40"/>
      <c r="I2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40"/>
      <c r="X2" s="20"/>
      <c r="Y2" s="20"/>
      <c r="Z2" s="20"/>
      <c r="AA2" s="20"/>
      <c r="AB2" s="20"/>
      <c r="AC2" s="20"/>
      <c r="AD2" s="20"/>
      <c r="AE2" s="20"/>
      <c r="AF2" s="20"/>
    </row>
    <row r="3" spans="1:32" ht="18" x14ac:dyDescent="0.35">
      <c r="A3" s="3" t="s">
        <v>0</v>
      </c>
      <c r="B3" s="155" t="s">
        <v>200</v>
      </c>
      <c r="C3" s="155" t="s">
        <v>203</v>
      </c>
      <c r="D3" s="4"/>
      <c r="E3" s="57"/>
      <c r="F3" s="56"/>
      <c r="G3" s="104" t="s">
        <v>85</v>
      </c>
      <c r="H3" s="91"/>
      <c r="I3" s="92"/>
      <c r="J3" s="93"/>
      <c r="K3" s="100"/>
      <c r="L3" s="20"/>
      <c r="M3" s="20"/>
      <c r="N3" s="104" t="s">
        <v>85</v>
      </c>
      <c r="O3" s="91"/>
      <c r="P3" s="92"/>
      <c r="Q3" s="93"/>
      <c r="R3" s="100"/>
      <c r="S3" s="20"/>
      <c r="T3" s="150"/>
      <c r="U3" s="151"/>
      <c r="V3" s="20"/>
      <c r="W3" s="31"/>
      <c r="X3" s="150"/>
      <c r="Y3" s="149"/>
      <c r="Z3" s="150"/>
      <c r="AA3" s="151"/>
      <c r="AB3" s="20"/>
      <c r="AC3" s="31"/>
      <c r="AD3" s="20"/>
      <c r="AE3" s="20"/>
      <c r="AF3" s="20"/>
    </row>
    <row r="4" spans="1:32" ht="15.6" x14ac:dyDescent="0.3">
      <c r="A4" s="5"/>
      <c r="B4" s="34"/>
      <c r="C4" s="181" t="s">
        <v>207</v>
      </c>
      <c r="D4" s="8"/>
      <c r="E4" s="58"/>
      <c r="F4" s="58"/>
      <c r="G4" s="105" t="s">
        <v>88</v>
      </c>
      <c r="H4" s="41"/>
      <c r="I4" s="29"/>
      <c r="J4" s="68">
        <v>45734</v>
      </c>
      <c r="K4" s="101"/>
      <c r="L4" s="28"/>
      <c r="M4" s="28"/>
      <c r="N4" s="105" t="s">
        <v>88</v>
      </c>
      <c r="O4" s="41"/>
      <c r="P4" s="29"/>
      <c r="Q4" s="68">
        <v>45734</v>
      </c>
      <c r="R4" s="101"/>
      <c r="S4" s="28"/>
      <c r="T4" s="41"/>
      <c r="U4" s="29"/>
      <c r="V4" s="68"/>
      <c r="W4" s="26"/>
      <c r="X4" s="41"/>
      <c r="Y4" s="152"/>
      <c r="Z4" s="41"/>
      <c r="AA4" s="29"/>
      <c r="AB4" s="68"/>
      <c r="AC4" s="26"/>
      <c r="AD4" s="26"/>
      <c r="AE4" s="28"/>
      <c r="AF4" s="28"/>
    </row>
    <row r="5" spans="1:32" x14ac:dyDescent="0.3">
      <c r="A5" s="5"/>
      <c r="B5" s="34" t="s">
        <v>2</v>
      </c>
      <c r="C5" s="89" t="s">
        <v>86</v>
      </c>
      <c r="D5" s="39" t="s">
        <v>292</v>
      </c>
      <c r="E5" s="56"/>
      <c r="F5" s="56"/>
      <c r="G5" s="106"/>
      <c r="H5" s="40"/>
      <c r="I5"/>
      <c r="J5" s="20"/>
      <c r="K5" s="70"/>
      <c r="L5" s="20"/>
      <c r="M5" s="20"/>
      <c r="N5" s="106"/>
      <c r="O5" s="40"/>
      <c r="Q5" s="20"/>
      <c r="R5" s="70"/>
      <c r="S5" s="20"/>
      <c r="T5" s="40"/>
      <c r="V5" s="20"/>
      <c r="W5" s="20"/>
      <c r="X5" s="40"/>
      <c r="Y5" s="56"/>
      <c r="Z5" s="40"/>
      <c r="AB5" s="20"/>
      <c r="AC5" s="20"/>
      <c r="AD5" s="20"/>
      <c r="AE5" s="20"/>
      <c r="AF5" s="20"/>
    </row>
    <row r="6" spans="1:32" x14ac:dyDescent="0.3">
      <c r="A6" s="12"/>
      <c r="C6" s="20"/>
      <c r="D6" s="14"/>
      <c r="E6" s="56"/>
      <c r="F6" s="56"/>
      <c r="G6" s="106" t="s">
        <v>98</v>
      </c>
      <c r="H6" s="40"/>
      <c r="I6"/>
      <c r="J6" s="120">
        <v>45688</v>
      </c>
      <c r="K6" s="70"/>
      <c r="L6" s="20"/>
      <c r="M6" s="20"/>
      <c r="N6" s="106" t="s">
        <v>98</v>
      </c>
      <c r="O6" s="40"/>
      <c r="Q6" s="120">
        <v>45716</v>
      </c>
      <c r="R6" s="70"/>
      <c r="S6" s="20"/>
      <c r="T6" s="40"/>
      <c r="V6" s="120"/>
      <c r="W6" s="20"/>
      <c r="X6" s="40"/>
      <c r="Y6" s="56"/>
      <c r="Z6" s="40"/>
      <c r="AB6" s="120"/>
      <c r="AC6" s="20"/>
      <c r="AD6" s="20"/>
      <c r="AE6" s="20"/>
      <c r="AF6" s="20"/>
    </row>
    <row r="7" spans="1:32" x14ac:dyDescent="0.3">
      <c r="A7" s="5" t="s">
        <v>122</v>
      </c>
      <c r="B7" s="6">
        <v>50</v>
      </c>
      <c r="C7" s="73">
        <f>'Cash Book Yr end March 20'!V79</f>
        <v>57.72</v>
      </c>
      <c r="D7" s="198">
        <f>B7-C7</f>
        <v>-7.7199999999999989</v>
      </c>
      <c r="E7" s="56"/>
      <c r="F7" s="56"/>
      <c r="G7" s="106"/>
      <c r="H7" s="40"/>
      <c r="I7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40"/>
      <c r="V7" s="20"/>
      <c r="W7" s="20"/>
      <c r="X7" s="40"/>
      <c r="Y7" s="56"/>
      <c r="Z7" s="40"/>
      <c r="AB7" s="20"/>
      <c r="AC7" s="20"/>
      <c r="AD7" s="20"/>
      <c r="AE7" s="20"/>
      <c r="AF7" s="20"/>
    </row>
    <row r="8" spans="1:32" x14ac:dyDescent="0.3">
      <c r="A8" s="5" t="s">
        <v>4</v>
      </c>
      <c r="B8" s="6">
        <v>200</v>
      </c>
      <c r="C8" s="73">
        <f>'Cash Book Yr end March 20'!R79</f>
        <v>202.5</v>
      </c>
      <c r="D8" s="198">
        <f t="shared" ref="D8:D24" si="0">B8-C8</f>
        <v>-2.5</v>
      </c>
      <c r="E8" s="56"/>
      <c r="F8" s="56"/>
      <c r="G8" s="106" t="s">
        <v>89</v>
      </c>
      <c r="H8" s="40"/>
      <c r="I8"/>
      <c r="J8" s="20"/>
      <c r="K8" s="71">
        <v>1599.07</v>
      </c>
      <c r="L8" s="20"/>
      <c r="M8" s="20"/>
      <c r="N8" s="106" t="s">
        <v>89</v>
      </c>
      <c r="O8" s="40"/>
      <c r="Q8" s="20"/>
      <c r="R8" s="71">
        <v>1595.11</v>
      </c>
      <c r="S8" s="20"/>
      <c r="T8" s="40"/>
      <c r="V8" s="20"/>
      <c r="W8" s="32"/>
      <c r="X8" s="40"/>
      <c r="Y8" s="56"/>
      <c r="Z8" s="40"/>
      <c r="AB8" s="20"/>
      <c r="AC8" s="32"/>
      <c r="AD8" s="20"/>
      <c r="AE8" s="20"/>
      <c r="AF8" s="20"/>
    </row>
    <row r="9" spans="1:32" x14ac:dyDescent="0.3">
      <c r="A9" s="5" t="s">
        <v>5</v>
      </c>
      <c r="B9" s="6">
        <v>4000</v>
      </c>
      <c r="C9" s="73">
        <f>'Cash Book Yr end March 20'!L79</f>
        <v>4249.1799999999994</v>
      </c>
      <c r="D9" s="198">
        <f t="shared" si="0"/>
        <v>-249.17999999999938</v>
      </c>
      <c r="E9" s="56"/>
      <c r="F9" s="56"/>
      <c r="G9" s="106"/>
      <c r="H9" s="40" t="s">
        <v>97</v>
      </c>
      <c r="I9"/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40"/>
      <c r="V9" s="20"/>
      <c r="W9" s="86"/>
      <c r="X9" s="40"/>
      <c r="Y9" s="56"/>
      <c r="Z9" s="40"/>
      <c r="AB9" s="20"/>
      <c r="AC9" s="86"/>
      <c r="AD9" s="20"/>
      <c r="AE9" s="20"/>
      <c r="AF9" s="20"/>
    </row>
    <row r="10" spans="1:32" x14ac:dyDescent="0.3">
      <c r="A10" s="5" t="s">
        <v>80</v>
      </c>
      <c r="B10" s="6">
        <v>750</v>
      </c>
      <c r="C10" s="73">
        <f>'Cash Book Yr end March 20'!N80</f>
        <v>398.4</v>
      </c>
      <c r="D10" s="198">
        <f t="shared" si="0"/>
        <v>351.6</v>
      </c>
      <c r="E10" s="56"/>
      <c r="F10" s="56"/>
      <c r="G10" s="106"/>
      <c r="H10" s="40"/>
      <c r="I10"/>
      <c r="K10" s="35"/>
      <c r="L10" s="20"/>
      <c r="M10" s="20"/>
      <c r="N10" s="106"/>
      <c r="O10" s="40"/>
      <c r="R10" s="35"/>
      <c r="S10" s="20"/>
      <c r="T10" s="40"/>
      <c r="X10" s="40"/>
      <c r="Y10" s="56"/>
      <c r="Z10" s="40"/>
      <c r="AD10" s="20"/>
      <c r="AE10" s="20"/>
      <c r="AF10" s="20"/>
    </row>
    <row r="11" spans="1:32" x14ac:dyDescent="0.3">
      <c r="A11" s="5" t="s">
        <v>6</v>
      </c>
      <c r="B11" s="6">
        <v>0</v>
      </c>
      <c r="C11" s="73">
        <f>'Cash Book Yr end March 20'!Y79</f>
        <v>0</v>
      </c>
      <c r="D11" s="198">
        <f t="shared" si="0"/>
        <v>0</v>
      </c>
      <c r="E11" s="56"/>
      <c r="F11" s="56"/>
      <c r="G11" s="106"/>
      <c r="H11" s="40" t="s">
        <v>91</v>
      </c>
      <c r="I11"/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40"/>
      <c r="V11" s="20"/>
      <c r="W11" s="86"/>
      <c r="X11" s="40"/>
      <c r="Y11" s="56"/>
      <c r="Z11" s="40"/>
      <c r="AB11" s="20"/>
      <c r="AC11" s="86"/>
      <c r="AD11" s="20"/>
      <c r="AE11" s="20"/>
      <c r="AF11" s="20"/>
    </row>
    <row r="12" spans="1:32" x14ac:dyDescent="0.3">
      <c r="A12" s="5" t="s">
        <v>7</v>
      </c>
      <c r="B12" s="6">
        <v>0</v>
      </c>
      <c r="C12" s="73">
        <f>'Cash Book Yr end March 20'!AB79</f>
        <v>0</v>
      </c>
      <c r="D12" s="198">
        <f t="shared" si="0"/>
        <v>0</v>
      </c>
      <c r="E12" s="56"/>
      <c r="F12" s="56"/>
      <c r="G12" s="106"/>
      <c r="H12" s="40"/>
      <c r="I12"/>
      <c r="J12" s="20"/>
      <c r="K12" s="102"/>
      <c r="L12" s="20"/>
      <c r="M12" s="20"/>
      <c r="N12" s="106"/>
      <c r="O12" s="40"/>
      <c r="Q12" s="20"/>
      <c r="R12" s="102"/>
      <c r="S12" s="20"/>
      <c r="T12" s="40"/>
      <c r="V12" s="20"/>
      <c r="W12" s="86"/>
      <c r="X12" s="40"/>
      <c r="Y12" s="56"/>
      <c r="Z12" s="40"/>
      <c r="AB12" s="20"/>
      <c r="AC12" s="86"/>
      <c r="AD12" s="20"/>
      <c r="AE12" s="20"/>
      <c r="AF12" s="20"/>
    </row>
    <row r="13" spans="1:32" x14ac:dyDescent="0.3">
      <c r="A13" s="5" t="s">
        <v>9</v>
      </c>
      <c r="B13" s="6">
        <v>150</v>
      </c>
      <c r="C13" s="73">
        <f>'Cash Book Yr end March 20'!O79</f>
        <v>920.15000000000009</v>
      </c>
      <c r="D13" s="198">
        <f t="shared" si="0"/>
        <v>-770.15000000000009</v>
      </c>
      <c r="E13" s="56"/>
      <c r="F13" s="56"/>
      <c r="G13" s="106"/>
      <c r="H13" s="40"/>
      <c r="I13"/>
      <c r="K13" s="102"/>
      <c r="M13" s="20"/>
      <c r="N13" s="106"/>
      <c r="O13" s="40"/>
      <c r="R13" s="102"/>
      <c r="S13" s="20"/>
      <c r="T13" s="40"/>
      <c r="W13" s="86"/>
      <c r="X13" s="40"/>
      <c r="Y13" s="56"/>
      <c r="Z13" s="40"/>
      <c r="AC13" s="86"/>
      <c r="AD13" s="20"/>
      <c r="AE13" s="20"/>
      <c r="AF13" s="20"/>
    </row>
    <row r="14" spans="1:32" x14ac:dyDescent="0.3">
      <c r="A14" s="5" t="s">
        <v>11</v>
      </c>
      <c r="B14" s="6">
        <v>250</v>
      </c>
      <c r="C14" s="73">
        <f>'Cash Book Yr end March 20'!S79</f>
        <v>270.83000000000004</v>
      </c>
      <c r="D14" s="198">
        <f t="shared" si="0"/>
        <v>-20.830000000000041</v>
      </c>
      <c r="E14" s="56"/>
      <c r="F14" s="56"/>
      <c r="G14" s="106"/>
      <c r="H14" t="s">
        <v>92</v>
      </c>
      <c r="I14"/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V14" s="20"/>
      <c r="W14" s="86"/>
      <c r="X14" s="40"/>
      <c r="Y14" s="56"/>
      <c r="AB14" s="20"/>
      <c r="AC14" s="86"/>
      <c r="AD14" s="20"/>
      <c r="AE14" s="20"/>
      <c r="AF14" s="20"/>
    </row>
    <row r="15" spans="1:32" x14ac:dyDescent="0.3">
      <c r="A15" s="5" t="s">
        <v>10</v>
      </c>
      <c r="B15" s="6">
        <v>40</v>
      </c>
      <c r="C15" s="73">
        <f>'Cash Book Yr end March 20'!AD79</f>
        <v>11.51</v>
      </c>
      <c r="D15" s="198">
        <f t="shared" si="0"/>
        <v>28.490000000000002</v>
      </c>
      <c r="E15" s="56"/>
      <c r="F15" s="56"/>
      <c r="G15" s="106"/>
      <c r="H15" s="40"/>
      <c r="I15"/>
      <c r="J15" s="20"/>
      <c r="K15" s="102"/>
      <c r="L15" s="20"/>
      <c r="N15" s="106"/>
      <c r="O15" s="40"/>
      <c r="Q15" s="20"/>
      <c r="R15" s="102"/>
      <c r="S15" s="20"/>
      <c r="T15" s="40"/>
      <c r="V15" s="20"/>
      <c r="W15" s="86"/>
      <c r="Y15" s="56"/>
      <c r="Z15" s="40"/>
      <c r="AB15" s="20"/>
      <c r="AC15" s="86"/>
      <c r="AD15" s="20"/>
      <c r="AE15" s="20"/>
      <c r="AF15" s="20"/>
    </row>
    <row r="16" spans="1:32" x14ac:dyDescent="0.3">
      <c r="A16" s="5" t="s">
        <v>14</v>
      </c>
      <c r="B16" s="6">
        <v>100</v>
      </c>
      <c r="C16" s="73">
        <f>'Cash Book Yr end March 20'!X79</f>
        <v>0</v>
      </c>
      <c r="D16" s="198">
        <f t="shared" si="0"/>
        <v>100</v>
      </c>
      <c r="E16" s="56"/>
      <c r="F16" s="56"/>
      <c r="G16" s="106"/>
      <c r="H16" s="40"/>
      <c r="I16"/>
      <c r="K16" s="71">
        <f>K8-K11+K14</f>
        <v>1599.07</v>
      </c>
      <c r="N16" s="106"/>
      <c r="O16" s="40"/>
      <c r="R16" s="71">
        <f>R8-R11+R14</f>
        <v>1595.11</v>
      </c>
      <c r="S16" s="20"/>
      <c r="T16" s="40"/>
      <c r="W16" s="32"/>
      <c r="X16" s="40"/>
      <c r="Y16" s="56"/>
      <c r="Z16" s="40"/>
      <c r="AC16" s="32"/>
      <c r="AD16" s="20"/>
      <c r="AE16" s="20"/>
      <c r="AF16" s="20"/>
    </row>
    <row r="17" spans="1:32" x14ac:dyDescent="0.3">
      <c r="A17" s="5" t="s">
        <v>76</v>
      </c>
      <c r="B17" s="6">
        <v>100</v>
      </c>
      <c r="C17" s="73">
        <f>'Cash Book Yr end March 20'!AA79</f>
        <v>278</v>
      </c>
      <c r="D17" s="198">
        <f t="shared" si="0"/>
        <v>-178</v>
      </c>
      <c r="E17" s="56"/>
      <c r="F17" s="56"/>
      <c r="G17" s="106"/>
      <c r="H17" s="40"/>
      <c r="I17"/>
      <c r="K17" s="102"/>
      <c r="M17" s="20"/>
      <c r="N17" s="106"/>
      <c r="O17" s="40"/>
      <c r="R17" s="102"/>
      <c r="S17" s="20"/>
      <c r="T17" s="40"/>
      <c r="W17" s="86"/>
      <c r="X17" s="40"/>
      <c r="Y17" s="56"/>
      <c r="Z17" s="40"/>
      <c r="AC17" s="86"/>
      <c r="AD17" s="20"/>
      <c r="AE17" s="20"/>
      <c r="AF17" s="20"/>
    </row>
    <row r="18" spans="1:32" x14ac:dyDescent="0.3">
      <c r="A18" s="5" t="s">
        <v>83</v>
      </c>
      <c r="B18" s="6">
        <v>400</v>
      </c>
      <c r="C18" s="73">
        <f>'Cash Book Yr end March 20'!T79</f>
        <v>0</v>
      </c>
      <c r="D18" s="198">
        <f t="shared" si="0"/>
        <v>400</v>
      </c>
      <c r="E18" s="56"/>
      <c r="F18" s="56"/>
      <c r="G18" s="106" t="s">
        <v>93</v>
      </c>
      <c r="H18" s="40"/>
      <c r="I18"/>
      <c r="K18" s="66">
        <f>'Cash Book Yr end March 20'!F61</f>
        <v>1599.0700000000006</v>
      </c>
      <c r="M18" s="20"/>
      <c r="N18" s="106" t="s">
        <v>93</v>
      </c>
      <c r="O18" s="40"/>
      <c r="R18" s="66">
        <f>'Cash Book Yr end March 20'!F64</f>
        <v>1595.1100000000006</v>
      </c>
      <c r="S18" s="20"/>
      <c r="T18" s="40"/>
      <c r="W18" s="42"/>
      <c r="X18" s="40"/>
      <c r="Y18" s="56"/>
      <c r="Z18" s="40"/>
      <c r="AC18" s="42"/>
      <c r="AD18" s="20"/>
      <c r="AE18" s="20"/>
      <c r="AF18" s="20"/>
    </row>
    <row r="19" spans="1:32" x14ac:dyDescent="0.3">
      <c r="A19" s="5" t="s">
        <v>146</v>
      </c>
      <c r="B19" s="6">
        <v>250</v>
      </c>
      <c r="C19" s="73">
        <f>'Cash Book Yr end March 20'!Q79</f>
        <v>240.44</v>
      </c>
      <c r="D19" s="198">
        <f t="shared" si="0"/>
        <v>9.5600000000000023</v>
      </c>
      <c r="E19" s="56"/>
      <c r="F19" s="56"/>
      <c r="G19" s="106"/>
      <c r="H19" s="40"/>
      <c r="I19"/>
      <c r="J19" s="20"/>
      <c r="K19" s="102"/>
      <c r="M19" s="20"/>
      <c r="N19" s="106"/>
      <c r="O19" s="40"/>
      <c r="Q19" s="20"/>
      <c r="R19" s="102"/>
      <c r="S19" s="20"/>
      <c r="T19" s="40"/>
      <c r="V19" s="20"/>
      <c r="W19" s="86"/>
      <c r="X19" s="40"/>
      <c r="Y19" s="56"/>
      <c r="Z19" s="40"/>
      <c r="AB19" s="20"/>
      <c r="AC19" s="86"/>
      <c r="AD19" s="20"/>
      <c r="AE19" s="20"/>
      <c r="AF19" s="20"/>
    </row>
    <row r="20" spans="1:32" x14ac:dyDescent="0.3">
      <c r="A20" s="5" t="s">
        <v>15</v>
      </c>
      <c r="B20" s="6">
        <v>50</v>
      </c>
      <c r="C20" s="73">
        <f>'Cash Book Yr end March 20'!Z79</f>
        <v>0</v>
      </c>
      <c r="D20" s="198">
        <f t="shared" si="0"/>
        <v>50</v>
      </c>
      <c r="E20" s="56"/>
      <c r="F20" s="56"/>
      <c r="G20" s="106"/>
      <c r="H20" s="40" t="s">
        <v>69</v>
      </c>
      <c r="I20"/>
      <c r="J20" s="20"/>
      <c r="K20" s="103">
        <f>K16-K18</f>
        <v>0</v>
      </c>
      <c r="L20" s="20"/>
      <c r="M20" s="20"/>
      <c r="N20" s="106"/>
      <c r="O20" s="40" t="s">
        <v>69</v>
      </c>
      <c r="Q20" s="20"/>
      <c r="R20" s="103">
        <f>R16-R18</f>
        <v>0</v>
      </c>
      <c r="S20" s="20"/>
      <c r="T20" s="40"/>
      <c r="V20" s="20"/>
      <c r="W20" s="88"/>
      <c r="X20" s="40"/>
      <c r="Y20" s="56"/>
      <c r="Z20" s="40"/>
      <c r="AB20" s="20"/>
      <c r="AC20" s="88"/>
      <c r="AD20" s="20"/>
      <c r="AE20" s="20"/>
      <c r="AF20" s="20"/>
    </row>
    <row r="21" spans="1:32" x14ac:dyDescent="0.3">
      <c r="A21" s="5" t="s">
        <v>16</v>
      </c>
      <c r="B21" s="6">
        <v>150</v>
      </c>
      <c r="C21" s="73">
        <f>'Cash Book Yr end March 20'!U79</f>
        <v>108</v>
      </c>
      <c r="D21" s="198">
        <f t="shared" si="0"/>
        <v>42</v>
      </c>
      <c r="E21" s="56"/>
      <c r="F21" s="56"/>
      <c r="G21" s="106"/>
      <c r="H21" s="40"/>
      <c r="I21"/>
      <c r="K21" s="35"/>
      <c r="L21" s="20"/>
      <c r="M21" s="20"/>
      <c r="N21" s="106"/>
      <c r="O21" s="40"/>
      <c r="R21" s="35"/>
      <c r="S21" s="20"/>
      <c r="T21" s="40"/>
      <c r="X21" s="40"/>
      <c r="Y21" s="56"/>
      <c r="Z21" s="40"/>
      <c r="AD21" s="20"/>
      <c r="AE21" s="20"/>
      <c r="AF21" s="20"/>
    </row>
    <row r="22" spans="1:32" x14ac:dyDescent="0.3">
      <c r="A22" s="5" t="s">
        <v>17</v>
      </c>
      <c r="B22" s="6">
        <v>5</v>
      </c>
      <c r="C22" s="73">
        <f>'Cash Book Yr end March 20'!W79</f>
        <v>0</v>
      </c>
      <c r="D22" s="198">
        <f t="shared" si="0"/>
        <v>5</v>
      </c>
      <c r="E22" s="56"/>
      <c r="F22" s="56"/>
      <c r="G22" s="106"/>
      <c r="H22" s="40"/>
      <c r="I22"/>
      <c r="J22" s="20"/>
      <c r="K22" s="102"/>
      <c r="L22" s="20"/>
      <c r="M22" s="20"/>
      <c r="N22" s="106"/>
      <c r="O22" s="40"/>
      <c r="Q22" s="20"/>
      <c r="R22" s="102"/>
      <c r="S22" s="20"/>
      <c r="T22" s="40"/>
      <c r="V22" s="20"/>
      <c r="W22" s="86"/>
      <c r="X22" s="40"/>
      <c r="Y22" s="56"/>
      <c r="Z22" s="40"/>
      <c r="AB22" s="20"/>
      <c r="AC22" s="86"/>
      <c r="AD22" s="20"/>
      <c r="AE22" s="20"/>
      <c r="AF22" s="20"/>
    </row>
    <row r="23" spans="1:32" x14ac:dyDescent="0.3">
      <c r="A23" s="5" t="s">
        <v>81</v>
      </c>
      <c r="B23" s="6">
        <v>500</v>
      </c>
      <c r="C23" s="73">
        <f>'Cash Book Yr end March 20'!P79</f>
        <v>35</v>
      </c>
      <c r="D23" s="198">
        <f t="shared" si="0"/>
        <v>465</v>
      </c>
      <c r="E23" s="56"/>
      <c r="F23" s="56"/>
      <c r="G23" s="106"/>
      <c r="H23" s="40"/>
      <c r="I23"/>
      <c r="J23" s="20"/>
      <c r="K23" s="102"/>
      <c r="L23" s="20"/>
      <c r="M23" s="20"/>
      <c r="N23" s="106"/>
      <c r="O23" s="40"/>
      <c r="Q23" s="20"/>
      <c r="R23" s="102"/>
      <c r="S23" s="20"/>
      <c r="T23" s="40"/>
      <c r="V23" s="20"/>
      <c r="W23" s="86"/>
      <c r="X23" s="40"/>
      <c r="Y23" s="56"/>
      <c r="Z23" s="40"/>
      <c r="AB23" s="20"/>
      <c r="AC23" s="86"/>
      <c r="AD23" s="20"/>
      <c r="AE23" s="20"/>
      <c r="AF23" s="20"/>
    </row>
    <row r="24" spans="1:32" x14ac:dyDescent="0.3">
      <c r="A24" s="5" t="s">
        <v>123</v>
      </c>
      <c r="B24" s="6">
        <v>5</v>
      </c>
      <c r="C24" s="73">
        <f>'Cash Book Yr end March 20'!AC79</f>
        <v>0</v>
      </c>
      <c r="D24" s="198">
        <f t="shared" si="0"/>
        <v>5</v>
      </c>
      <c r="E24" s="56"/>
      <c r="F24" s="56"/>
      <c r="G24" s="106"/>
      <c r="H24" s="40"/>
      <c r="I24"/>
      <c r="J24" s="20"/>
      <c r="K24" s="102"/>
      <c r="L24" s="20"/>
      <c r="M24" s="20"/>
      <c r="N24" s="106"/>
      <c r="O24" s="40"/>
      <c r="Q24" s="20"/>
      <c r="R24" s="102"/>
      <c r="S24" s="20"/>
      <c r="T24" s="40"/>
      <c r="V24" s="20"/>
      <c r="W24" s="86"/>
      <c r="X24" s="40"/>
      <c r="Y24" s="56"/>
      <c r="Z24" s="40"/>
      <c r="AB24" s="20"/>
      <c r="AC24" s="86"/>
      <c r="AD24" s="20"/>
      <c r="AE24" s="20"/>
      <c r="AF24" s="20"/>
    </row>
    <row r="25" spans="1:32" x14ac:dyDescent="0.3">
      <c r="A25" s="5"/>
      <c r="B25" s="6"/>
      <c r="C25" s="73"/>
      <c r="D25" s="8"/>
      <c r="E25" s="56"/>
      <c r="F25" s="56"/>
      <c r="G25" s="106"/>
      <c r="H25" s="40"/>
      <c r="I25"/>
      <c r="J25" s="20"/>
      <c r="K25" s="102"/>
      <c r="L25" s="20"/>
      <c r="M25" s="20"/>
      <c r="N25" s="106"/>
      <c r="O25" s="40"/>
      <c r="Q25" s="20"/>
      <c r="R25" s="102"/>
      <c r="S25" s="20"/>
      <c r="T25" s="40"/>
      <c r="V25" s="20"/>
      <c r="W25" s="86"/>
      <c r="X25" s="40"/>
      <c r="Y25" s="56"/>
      <c r="Z25" s="40"/>
      <c r="AB25" s="20"/>
      <c r="AC25" s="86"/>
      <c r="AD25" s="20"/>
      <c r="AE25" s="20"/>
      <c r="AF25" s="20"/>
    </row>
    <row r="26" spans="1:32" x14ac:dyDescent="0.3">
      <c r="A26" s="5"/>
      <c r="B26" s="6"/>
      <c r="C26" s="73"/>
      <c r="D26" s="11"/>
      <c r="E26" s="56"/>
      <c r="F26" s="56"/>
      <c r="G26" s="106" t="s">
        <v>94</v>
      </c>
      <c r="H26" s="40"/>
      <c r="I26"/>
      <c r="J26" s="20"/>
      <c r="K26" s="71">
        <v>10670.54</v>
      </c>
      <c r="L26" s="20"/>
      <c r="M26" s="20"/>
      <c r="N26" s="106" t="s">
        <v>94</v>
      </c>
      <c r="O26" s="40"/>
      <c r="Q26" s="20"/>
      <c r="R26" s="71">
        <v>10724.54</v>
      </c>
      <c r="S26" s="20"/>
      <c r="T26" s="40"/>
      <c r="V26" s="20"/>
      <c r="W26" s="32"/>
      <c r="X26" s="40"/>
      <c r="Y26" s="56"/>
      <c r="Z26" s="40"/>
      <c r="AB26" s="20"/>
      <c r="AC26" s="32"/>
      <c r="AD26" s="20"/>
      <c r="AE26" s="20"/>
      <c r="AF26" s="20"/>
    </row>
    <row r="27" spans="1:32" x14ac:dyDescent="0.3">
      <c r="A27" s="5"/>
      <c r="C27" s="73"/>
      <c r="D27" s="8"/>
      <c r="E27" s="56"/>
      <c r="F27" s="56"/>
      <c r="G27" s="106"/>
      <c r="H27" s="40" t="s">
        <v>95</v>
      </c>
      <c r="I27"/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40"/>
      <c r="V27" s="20"/>
      <c r="W27" s="20"/>
      <c r="X27" s="40"/>
      <c r="Y27" s="56"/>
      <c r="Z27" s="40"/>
      <c r="AB27" s="20"/>
      <c r="AC27" s="20"/>
      <c r="AD27" s="20"/>
      <c r="AE27" s="20"/>
      <c r="AF27" s="20"/>
    </row>
    <row r="28" spans="1:32" x14ac:dyDescent="0.3">
      <c r="A28" s="16"/>
      <c r="B28" s="2"/>
      <c r="C28" s="74"/>
      <c r="D28" s="8"/>
      <c r="E28" s="56"/>
      <c r="F28" s="56"/>
      <c r="G28" s="106"/>
      <c r="H28" s="40"/>
      <c r="I28"/>
      <c r="J28" s="20"/>
      <c r="K28" s="70"/>
      <c r="L28" s="20"/>
      <c r="M28" s="20"/>
      <c r="N28" s="106"/>
      <c r="O28" s="40"/>
      <c r="Q28" s="20"/>
      <c r="R28" s="70"/>
      <c r="S28" s="20"/>
      <c r="T28" s="40"/>
      <c r="V28" s="20"/>
      <c r="W28" s="20"/>
      <c r="Y28" s="56"/>
      <c r="Z28" s="40"/>
      <c r="AB28" s="20"/>
      <c r="AC28" s="20"/>
      <c r="AD28" s="20"/>
      <c r="AE28" s="20"/>
      <c r="AF28" s="20"/>
    </row>
    <row r="29" spans="1:32" x14ac:dyDescent="0.3">
      <c r="A29" s="5" t="s">
        <v>18</v>
      </c>
      <c r="B29" s="6">
        <f>SUM(B7:B28)</f>
        <v>7000</v>
      </c>
      <c r="C29" s="18">
        <f>SUM(C7:C26)</f>
        <v>6771.7299999999987</v>
      </c>
      <c r="D29" s="18">
        <f>SUM(D7:D24)</f>
        <v>228.27000000000049</v>
      </c>
      <c r="E29" s="56"/>
      <c r="F29" s="56"/>
      <c r="G29" s="106"/>
      <c r="H29" s="40" t="s">
        <v>91</v>
      </c>
      <c r="I29"/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40"/>
      <c r="V29" s="20"/>
      <c r="W29" s="86"/>
      <c r="Y29" s="56"/>
      <c r="Z29" s="40"/>
      <c r="AB29" s="20"/>
      <c r="AC29" s="86"/>
      <c r="AD29" s="20"/>
      <c r="AE29" s="20"/>
      <c r="AF29" s="20"/>
    </row>
    <row r="30" spans="1:32" x14ac:dyDescent="0.3">
      <c r="A30" s="117"/>
      <c r="C30" s="73"/>
      <c r="D30" s="8"/>
      <c r="E30" s="56"/>
      <c r="F30" s="56"/>
      <c r="G30" s="106"/>
      <c r="H30" s="40"/>
      <c r="I30"/>
      <c r="J30" s="20"/>
      <c r="K30" s="102"/>
      <c r="L30" s="20"/>
      <c r="M30" s="20"/>
      <c r="N30" s="106"/>
      <c r="O30" s="40"/>
      <c r="Q30" s="20"/>
      <c r="R30" s="102"/>
      <c r="S30" s="20"/>
      <c r="T30" s="40"/>
      <c r="V30" s="20"/>
      <c r="W30" s="86"/>
      <c r="Y30" s="56"/>
      <c r="Z30" s="40"/>
      <c r="AB30" s="20"/>
      <c r="AC30" s="86"/>
      <c r="AD30" s="20"/>
      <c r="AE30" s="20"/>
      <c r="AF30" s="20"/>
    </row>
    <row r="31" spans="1:32" ht="15.6" x14ac:dyDescent="0.3">
      <c r="A31" s="5"/>
      <c r="C31" s="20"/>
      <c r="D31" s="35"/>
      <c r="E31" s="56"/>
      <c r="F31" s="56"/>
      <c r="G31" s="106"/>
      <c r="H31" s="40"/>
      <c r="I31"/>
      <c r="K31" s="102"/>
      <c r="L31" s="20"/>
      <c r="M31" s="20"/>
      <c r="N31" s="106"/>
      <c r="O31" s="40"/>
      <c r="R31" s="102"/>
      <c r="S31" s="20"/>
      <c r="T31" s="40"/>
      <c r="W31" s="86"/>
      <c r="X31" s="87"/>
      <c r="Y31" s="56"/>
      <c r="Z31" s="40"/>
      <c r="AC31" s="86"/>
      <c r="AD31" s="20"/>
      <c r="AE31" s="20"/>
      <c r="AF31" s="20"/>
    </row>
    <row r="32" spans="1:32" ht="15.6" x14ac:dyDescent="0.3">
      <c r="A32" s="16" t="s">
        <v>12</v>
      </c>
      <c r="B32" s="13"/>
      <c r="C32" s="73">
        <f>'Cash Book Yr end March 20'!J79</f>
        <v>1830.25</v>
      </c>
      <c r="D32" s="35"/>
      <c r="E32" s="56"/>
      <c r="F32" s="56"/>
      <c r="G32" s="106"/>
      <c r="H32" t="s">
        <v>92</v>
      </c>
      <c r="I32"/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V32" s="20"/>
      <c r="W32" s="86"/>
      <c r="X32" s="87"/>
      <c r="Y32" s="56"/>
      <c r="AB32" s="20"/>
      <c r="AC32" s="86"/>
      <c r="AD32" s="20"/>
      <c r="AE32" s="20"/>
      <c r="AF32" s="20"/>
    </row>
    <row r="33" spans="1:33" x14ac:dyDescent="0.3">
      <c r="A33" s="5"/>
      <c r="C33" s="73"/>
      <c r="D33" s="35"/>
      <c r="E33" s="56"/>
      <c r="F33" s="56"/>
      <c r="G33" s="106"/>
      <c r="H33" s="40"/>
      <c r="I33"/>
      <c r="J33" s="20"/>
      <c r="K33" s="70"/>
      <c r="L33" s="20"/>
      <c r="M33" s="20"/>
      <c r="N33" s="106"/>
      <c r="O33" s="40"/>
      <c r="Q33" s="20"/>
      <c r="R33" s="70"/>
      <c r="S33" s="20"/>
      <c r="T33" s="40"/>
      <c r="V33" s="20"/>
      <c r="W33" s="20"/>
      <c r="X33" s="40"/>
      <c r="Y33" s="56"/>
      <c r="Z33" s="40"/>
      <c r="AB33" s="20"/>
      <c r="AC33" s="20"/>
      <c r="AD33" s="20"/>
      <c r="AE33" s="20"/>
      <c r="AF33" s="20"/>
    </row>
    <row r="34" spans="1:33" x14ac:dyDescent="0.3">
      <c r="A34" s="5" t="s">
        <v>288</v>
      </c>
      <c r="C34" s="73"/>
      <c r="D34" s="35" t="s">
        <v>290</v>
      </c>
      <c r="E34" s="56"/>
      <c r="F34" s="56"/>
      <c r="G34" s="106"/>
      <c r="H34" s="40"/>
      <c r="I34"/>
      <c r="J34" s="20"/>
      <c r="K34" s="71">
        <f>K26-K29+K32</f>
        <v>10670.54</v>
      </c>
      <c r="L34" s="20"/>
      <c r="M34" s="20"/>
      <c r="N34" s="106"/>
      <c r="O34" s="40"/>
      <c r="Q34" s="20"/>
      <c r="R34" s="71">
        <f>R26-R29+R32</f>
        <v>10724.54</v>
      </c>
      <c r="S34" s="20"/>
      <c r="T34" s="40"/>
      <c r="V34" s="20"/>
      <c r="W34" s="32"/>
      <c r="X34" s="40"/>
      <c r="Y34" s="56"/>
      <c r="Z34" s="40"/>
      <c r="AB34" s="20"/>
      <c r="AC34" s="32"/>
      <c r="AD34" s="20"/>
      <c r="AE34" s="20"/>
      <c r="AF34" s="20"/>
    </row>
    <row r="35" spans="1:33" x14ac:dyDescent="0.3">
      <c r="A35" s="5" t="s">
        <v>289</v>
      </c>
      <c r="C35" s="73">
        <v>1378.01</v>
      </c>
      <c r="D35" s="35" t="s">
        <v>291</v>
      </c>
      <c r="E35" s="56"/>
      <c r="F35" s="56"/>
      <c r="G35" s="94"/>
      <c r="H35" s="40"/>
      <c r="I35"/>
      <c r="J35" s="20"/>
      <c r="K35" s="70"/>
      <c r="L35" s="20"/>
      <c r="M35" s="20"/>
      <c r="N35" s="94"/>
      <c r="O35" s="40"/>
      <c r="Q35" s="20"/>
      <c r="R35" s="70"/>
      <c r="S35" s="20"/>
      <c r="T35" s="40"/>
      <c r="V35" s="20"/>
      <c r="W35" s="20"/>
      <c r="X35" s="20"/>
      <c r="Y35" s="20"/>
      <c r="Z35" s="40"/>
      <c r="AB35" s="20"/>
      <c r="AC35" s="20"/>
      <c r="AD35" s="20"/>
      <c r="AE35" s="20"/>
      <c r="AF35" s="20"/>
    </row>
    <row r="36" spans="1:33" x14ac:dyDescent="0.3">
      <c r="A36" s="117"/>
      <c r="B36" s="22"/>
      <c r="C36" s="20"/>
      <c r="D36" s="35"/>
      <c r="E36" s="56"/>
      <c r="F36" s="56"/>
      <c r="G36" s="94" t="s">
        <v>93</v>
      </c>
      <c r="H36" s="40"/>
      <c r="I36"/>
      <c r="J36" s="20"/>
      <c r="K36" s="71">
        <f>'Cash Book Yr end March 20'!F100</f>
        <v>10057.540000000001</v>
      </c>
      <c r="L36" s="20"/>
      <c r="M36" s="20"/>
      <c r="N36" s="94" t="s">
        <v>93</v>
      </c>
      <c r="O36" s="40"/>
      <c r="Q36" s="20"/>
      <c r="R36" s="71">
        <f>'Cash Book Yr end March 20'!H126</f>
        <v>10724.54</v>
      </c>
      <c r="S36" s="20"/>
      <c r="T36" s="40"/>
      <c r="V36" s="20"/>
      <c r="W36" s="32"/>
      <c r="X36" s="20"/>
      <c r="Y36" s="20"/>
      <c r="Z36" s="40"/>
      <c r="AB36" s="20"/>
      <c r="AC36" s="32"/>
      <c r="AD36" s="20"/>
      <c r="AE36" s="20"/>
      <c r="AF36" s="20"/>
    </row>
    <row r="37" spans="1:33" x14ac:dyDescent="0.3">
      <c r="A37" s="12"/>
      <c r="B37" s="22"/>
      <c r="C37" s="195">
        <f>SUM(C29:C35)</f>
        <v>9979.99</v>
      </c>
      <c r="D37" s="35"/>
      <c r="E37" s="56"/>
      <c r="F37" s="56"/>
      <c r="G37" s="94"/>
      <c r="H37" s="40"/>
      <c r="I37"/>
      <c r="J37" s="20"/>
      <c r="K37" s="70"/>
      <c r="L37" s="20"/>
      <c r="M37" s="20"/>
      <c r="N37" s="94"/>
      <c r="O37" s="40"/>
      <c r="Q37" s="20"/>
      <c r="R37" s="70"/>
      <c r="S37" s="20"/>
      <c r="T37" s="40"/>
      <c r="V37" s="20"/>
      <c r="W37" s="20"/>
      <c r="X37" s="20"/>
      <c r="Y37" s="20"/>
      <c r="Z37" s="40"/>
      <c r="AB37" s="20"/>
      <c r="AC37" s="20"/>
      <c r="AD37" s="20"/>
      <c r="AE37" s="20"/>
      <c r="AF37" s="20"/>
    </row>
    <row r="38" spans="1:33" x14ac:dyDescent="0.3">
      <c r="A38" s="22"/>
      <c r="D38" s="35"/>
      <c r="E38" s="56"/>
      <c r="F38" s="56"/>
      <c r="G38" s="94"/>
      <c r="H38" s="40" t="s">
        <v>69</v>
      </c>
      <c r="I38"/>
      <c r="J38" s="20"/>
      <c r="K38" s="71"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40"/>
      <c r="V38" s="20"/>
      <c r="W38" s="32"/>
      <c r="X38" s="20"/>
      <c r="Y38" s="20"/>
      <c r="Z38" s="40"/>
      <c r="AB38" s="20"/>
      <c r="AC38" s="32"/>
      <c r="AD38" s="20"/>
      <c r="AE38" s="20"/>
      <c r="AF38" s="20"/>
    </row>
    <row r="39" spans="1:33" x14ac:dyDescent="0.3">
      <c r="A39" s="146"/>
      <c r="B39" s="83"/>
      <c r="C39" s="95"/>
      <c r="D39" s="36"/>
      <c r="E39" s="56"/>
      <c r="F39" s="56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7"/>
      <c r="U39" s="7"/>
      <c r="V39" s="7"/>
      <c r="W39" s="2"/>
      <c r="X39" s="20"/>
      <c r="Y39" s="7"/>
      <c r="Z39" s="7"/>
      <c r="AA39" s="7"/>
      <c r="AB39" s="7"/>
      <c r="AC39" s="2"/>
      <c r="AD39" s="20"/>
      <c r="AE39" s="20"/>
      <c r="AF39" s="20"/>
    </row>
    <row r="40" spans="1:33" ht="15.6" x14ac:dyDescent="0.3">
      <c r="A40" s="115"/>
      <c r="B40" s="121"/>
      <c r="C40" s="86"/>
      <c r="E40" s="56"/>
      <c r="F40" s="56"/>
      <c r="G40" s="134"/>
      <c r="H40" s="135" t="s">
        <v>96</v>
      </c>
      <c r="I40" s="132"/>
      <c r="J40" s="132"/>
      <c r="K40" s="136">
        <f>K26+K8</f>
        <v>12269.61</v>
      </c>
      <c r="L40" s="20"/>
      <c r="M40" s="20"/>
      <c r="N40" s="134"/>
      <c r="O40" s="135" t="s">
        <v>96</v>
      </c>
      <c r="P40" s="132"/>
      <c r="Q40" s="132"/>
      <c r="R40" s="136">
        <f>R26+R8</f>
        <v>12319.650000000001</v>
      </c>
      <c r="S40" s="20"/>
      <c r="T40" s="153"/>
      <c r="U40" s="7"/>
      <c r="V40" s="7"/>
      <c r="W40" s="154"/>
      <c r="X40" s="20"/>
      <c r="Y40" s="7"/>
      <c r="Z40" s="153"/>
      <c r="AA40" s="7"/>
      <c r="AB40" s="7"/>
      <c r="AC40" s="154"/>
      <c r="AD40" s="20"/>
      <c r="AE40" s="20"/>
      <c r="AF40" s="20"/>
    </row>
    <row r="41" spans="1:33" x14ac:dyDescent="0.3">
      <c r="A41" s="115"/>
      <c r="B41" s="121"/>
      <c r="C41" s="20"/>
      <c r="E41" s="56"/>
      <c r="F41" s="56"/>
      <c r="G41" s="56"/>
      <c r="H41" s="40"/>
      <c r="I4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3" x14ac:dyDescent="0.3">
      <c r="A42" s="115"/>
      <c r="B42" s="22"/>
      <c r="C42" s="20"/>
      <c r="E42" s="56"/>
      <c r="F42" s="56"/>
      <c r="G42" s="56"/>
      <c r="H42" s="40"/>
      <c r="I42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spans="1:33" x14ac:dyDescent="0.3">
      <c r="A43" s="115"/>
      <c r="B43" s="22"/>
      <c r="C43" s="20"/>
      <c r="E43" s="56"/>
      <c r="F43" s="56"/>
      <c r="G43" s="56"/>
      <c r="H43" s="40"/>
      <c r="I4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spans="1:33" x14ac:dyDescent="0.3">
      <c r="A44" s="115"/>
      <c r="B44" s="22"/>
      <c r="C44" s="20"/>
      <c r="E44" s="56"/>
      <c r="F44" s="56"/>
      <c r="G44" s="56"/>
      <c r="H44" s="40"/>
      <c r="I44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x14ac:dyDescent="0.3">
      <c r="A45" s="115"/>
      <c r="B45" s="22"/>
      <c r="C45" s="20"/>
      <c r="E45" s="56"/>
      <c r="F45" s="56"/>
      <c r="G45" s="56"/>
      <c r="H45" s="40"/>
      <c r="I45"/>
      <c r="J45" s="20"/>
      <c r="K45" s="20"/>
      <c r="L45" s="20"/>
      <c r="M45" s="20"/>
      <c r="N45" s="23"/>
      <c r="O45" s="20"/>
      <c r="P45" s="20"/>
      <c r="Q45" s="20"/>
      <c r="R45" s="20"/>
      <c r="S45" s="20"/>
      <c r="T45" s="28"/>
      <c r="U45" s="28"/>
      <c r="V45" s="28"/>
      <c r="W45" s="28"/>
      <c r="X45" s="26"/>
      <c r="Y45" s="26"/>
      <c r="Z45" s="26"/>
      <c r="AA45" s="27"/>
      <c r="AB45" s="26"/>
      <c r="AC45" s="26"/>
      <c r="AD45" s="26"/>
      <c r="AE45" s="20"/>
      <c r="AF45" s="20"/>
      <c r="AG45" s="20"/>
    </row>
    <row r="46" spans="1:33" x14ac:dyDescent="0.3">
      <c r="A46" s="115"/>
      <c r="B46" s="22"/>
      <c r="C46" s="69"/>
      <c r="E46" s="56"/>
      <c r="F46" s="56"/>
      <c r="G46" s="56"/>
      <c r="H46" s="40"/>
      <c r="I46"/>
      <c r="J46" s="20"/>
      <c r="K46" s="20"/>
      <c r="L46" s="20"/>
      <c r="M46" s="20"/>
      <c r="N46" s="23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5"/>
      <c r="AF46" s="20"/>
    </row>
    <row r="47" spans="1:33" x14ac:dyDescent="0.3">
      <c r="A47" s="115"/>
      <c r="B47" s="22"/>
      <c r="C47" s="20"/>
      <c r="E47" s="56"/>
      <c r="F47" s="56"/>
      <c r="G47" s="56"/>
      <c r="H47" s="40"/>
      <c r="I47"/>
      <c r="J47" s="20"/>
      <c r="K47" s="20"/>
      <c r="L47" s="20"/>
      <c r="M47" s="20"/>
      <c r="N47" s="107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3" x14ac:dyDescent="0.3">
      <c r="A48" s="115"/>
      <c r="B48" s="22"/>
      <c r="C48" s="20"/>
      <c r="E48" s="56"/>
      <c r="F48" s="56"/>
      <c r="G48" s="56"/>
      <c r="H48" s="40"/>
      <c r="I48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32" x14ac:dyDescent="0.3">
      <c r="A49" s="22"/>
      <c r="B49" s="162"/>
      <c r="C49" s="20"/>
      <c r="E49" s="20"/>
      <c r="F49" s="20"/>
      <c r="G49" s="20"/>
      <c r="H49" s="20"/>
      <c r="I49" s="20"/>
      <c r="J49" s="20"/>
      <c r="K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spans="1:32" x14ac:dyDescent="0.3">
      <c r="B50" s="22"/>
      <c r="C50" s="69"/>
      <c r="E50" s="20"/>
      <c r="F50" s="20"/>
      <c r="G50" s="40"/>
      <c r="I50" s="20"/>
      <c r="J50" s="20"/>
      <c r="K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spans="1:32" x14ac:dyDescent="0.3">
      <c r="B51" s="22"/>
      <c r="C51" s="20"/>
      <c r="E51" s="20"/>
      <c r="F51" s="20"/>
      <c r="G51" s="20"/>
      <c r="H51" s="40"/>
      <c r="I51"/>
      <c r="J51" s="20"/>
      <c r="K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spans="1:32" x14ac:dyDescent="0.3">
      <c r="A52" s="10"/>
      <c r="B52" s="22"/>
      <c r="C52" s="21"/>
      <c r="E52" s="20"/>
      <c r="F52" s="20"/>
      <c r="G52" s="20"/>
      <c r="H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spans="1:32" x14ac:dyDescent="0.3">
      <c r="B53" s="22"/>
      <c r="C53" s="21"/>
      <c r="E53" s="20"/>
      <c r="F53" s="20"/>
      <c r="G53" s="20"/>
      <c r="H53" s="20"/>
    </row>
    <row r="54" spans="1:32" x14ac:dyDescent="0.3">
      <c r="A54" s="6"/>
      <c r="B54" s="22"/>
      <c r="C54" s="138"/>
      <c r="E54" s="20"/>
      <c r="F54" s="20"/>
      <c r="G54" s="20"/>
      <c r="H54" s="20"/>
    </row>
    <row r="55" spans="1:32" x14ac:dyDescent="0.3">
      <c r="A55" s="6"/>
      <c r="B55" s="22"/>
      <c r="C55" s="138"/>
      <c r="E55" s="20"/>
      <c r="F55" s="20"/>
      <c r="G55" s="20"/>
      <c r="H55" s="20"/>
    </row>
    <row r="56" spans="1:32" x14ac:dyDescent="0.3">
      <c r="A56" s="6"/>
      <c r="B56" s="22"/>
      <c r="C56" s="138"/>
      <c r="E56" s="20"/>
      <c r="F56" s="20"/>
      <c r="G56" s="20"/>
      <c r="H56" s="20"/>
    </row>
    <row r="57" spans="1:32" x14ac:dyDescent="0.3">
      <c r="B57" s="22"/>
      <c r="C57" s="164"/>
      <c r="E57" s="20"/>
      <c r="F57" s="20"/>
      <c r="G57" s="20"/>
      <c r="H57" s="20"/>
    </row>
    <row r="58" spans="1:32" x14ac:dyDescent="0.3">
      <c r="A58" s="6"/>
      <c r="B58" s="6"/>
      <c r="C58" s="138"/>
      <c r="F58" s="20"/>
    </row>
    <row r="59" spans="1:32" x14ac:dyDescent="0.3">
      <c r="A59" s="6"/>
      <c r="B59" s="6"/>
      <c r="C59" s="138"/>
    </row>
    <row r="60" spans="1:32" x14ac:dyDescent="0.3">
      <c r="A60" s="6"/>
      <c r="B60" s="6"/>
      <c r="C60" s="165"/>
    </row>
    <row r="62" spans="1:32" x14ac:dyDescent="0.3">
      <c r="D62" s="10"/>
      <c r="E62" s="10"/>
    </row>
    <row r="63" spans="1:32" x14ac:dyDescent="0.3">
      <c r="D63" s="10"/>
      <c r="E63" s="33"/>
    </row>
    <row r="64" spans="1:32" x14ac:dyDescent="0.3">
      <c r="A64" s="6"/>
      <c r="D64" s="6"/>
      <c r="E64" s="10"/>
      <c r="F64" s="99"/>
    </row>
    <row r="65" spans="1:6" x14ac:dyDescent="0.3">
      <c r="D65" s="6"/>
      <c r="E65" s="34"/>
      <c r="F65" s="38"/>
    </row>
    <row r="66" spans="1:6" x14ac:dyDescent="0.3">
      <c r="A66" s="5"/>
      <c r="B66" s="6"/>
      <c r="C66" s="6"/>
      <c r="D66" s="6"/>
      <c r="E66" s="10"/>
      <c r="F66" s="7"/>
    </row>
    <row r="67" spans="1:6" x14ac:dyDescent="0.3">
      <c r="A67" s="5"/>
      <c r="B67" s="138"/>
      <c r="C67" s="6"/>
      <c r="D67" s="6"/>
      <c r="E67" s="7"/>
      <c r="F67" s="7"/>
    </row>
    <row r="68" spans="1:6" x14ac:dyDescent="0.3">
      <c r="A68" s="5"/>
      <c r="B68" s="138"/>
      <c r="C68" s="6"/>
      <c r="D68" s="6"/>
      <c r="E68" s="7"/>
      <c r="F68" s="7"/>
    </row>
    <row r="69" spans="1:6" x14ac:dyDescent="0.3">
      <c r="A69" s="5"/>
      <c r="B69" s="138"/>
      <c r="C69" s="6"/>
      <c r="D69" s="6"/>
      <c r="E69" s="7"/>
      <c r="F69" s="7"/>
    </row>
    <row r="70" spans="1:6" x14ac:dyDescent="0.3">
      <c r="A70" s="5"/>
      <c r="B70" s="138"/>
      <c r="C70" s="6"/>
      <c r="D70" s="6"/>
      <c r="E70" s="7"/>
      <c r="F70" s="7"/>
    </row>
    <row r="71" spans="1:6" x14ac:dyDescent="0.3">
      <c r="A71" s="5"/>
      <c r="B71" s="138"/>
      <c r="C71" s="6"/>
      <c r="D71" s="6"/>
      <c r="E71" s="7"/>
      <c r="F71" s="7"/>
    </row>
    <row r="72" spans="1:6" x14ac:dyDescent="0.3">
      <c r="A72" s="139"/>
      <c r="B72" s="138"/>
      <c r="C72" s="6"/>
      <c r="D72" s="140"/>
      <c r="E72" s="7"/>
      <c r="F72" s="7"/>
    </row>
    <row r="73" spans="1:6" x14ac:dyDescent="0.3">
      <c r="A73" s="5"/>
      <c r="B73" s="138"/>
      <c r="C73" s="6"/>
      <c r="D73" s="140"/>
      <c r="E73" s="7"/>
      <c r="F73" s="7"/>
    </row>
    <row r="74" spans="1:6" x14ac:dyDescent="0.3">
      <c r="A74" s="5"/>
      <c r="B74" s="138"/>
      <c r="C74" s="6"/>
      <c r="D74" s="140"/>
      <c r="E74" s="7"/>
      <c r="F74" s="7"/>
    </row>
    <row r="75" spans="1:6" x14ac:dyDescent="0.3">
      <c r="A75" s="5"/>
      <c r="B75" s="138"/>
      <c r="C75" s="6"/>
      <c r="D75" s="140"/>
      <c r="E75" s="7"/>
      <c r="F75" s="7"/>
    </row>
    <row r="76" spans="1:6" x14ac:dyDescent="0.3">
      <c r="A76" s="5"/>
      <c r="B76" s="138"/>
      <c r="C76" s="6"/>
      <c r="D76" s="140"/>
      <c r="E76" s="7"/>
      <c r="F76" s="7"/>
    </row>
    <row r="77" spans="1:6" x14ac:dyDescent="0.3">
      <c r="A77" s="5"/>
      <c r="B77" s="138"/>
      <c r="C77" s="6"/>
      <c r="D77" s="140"/>
      <c r="E77" s="7"/>
      <c r="F77" s="7"/>
    </row>
    <row r="78" spans="1:6" x14ac:dyDescent="0.3">
      <c r="D78" s="140"/>
      <c r="E78" s="7"/>
      <c r="F78" s="7"/>
    </row>
    <row r="79" spans="1:6" x14ac:dyDescent="0.3">
      <c r="D79" s="6"/>
      <c r="E79" s="7"/>
      <c r="F79" s="7"/>
    </row>
    <row r="80" spans="1:6" x14ac:dyDescent="0.3">
      <c r="D80" s="6"/>
      <c r="E80" s="7"/>
      <c r="F80" s="7"/>
    </row>
    <row r="81" spans="4:6" x14ac:dyDescent="0.3">
      <c r="D81" s="84"/>
      <c r="E81" s="7"/>
      <c r="F81" s="7"/>
    </row>
    <row r="82" spans="4:6" x14ac:dyDescent="0.3">
      <c r="D82" s="6"/>
      <c r="E82" s="7"/>
      <c r="F82" s="7"/>
    </row>
    <row r="83" spans="4:6" x14ac:dyDescent="0.3">
      <c r="D83" s="6"/>
      <c r="E83" s="7"/>
      <c r="F83" s="7"/>
    </row>
    <row r="84" spans="4:6" x14ac:dyDescent="0.3">
      <c r="D84" s="6"/>
      <c r="E84" s="7"/>
      <c r="F84" s="7"/>
    </row>
    <row r="85" spans="4:6" x14ac:dyDescent="0.3">
      <c r="D85" s="6"/>
      <c r="E85" s="7"/>
      <c r="F85" s="7"/>
    </row>
    <row r="86" spans="4:6" x14ac:dyDescent="0.3">
      <c r="D86" s="2"/>
      <c r="E86" s="2"/>
      <c r="F86" s="7"/>
    </row>
    <row r="87" spans="4:6" x14ac:dyDescent="0.3">
      <c r="D87" s="10"/>
      <c r="E87" s="7"/>
      <c r="F87" s="7"/>
    </row>
    <row r="88" spans="4:6" x14ac:dyDescent="0.3">
      <c r="D88" s="6"/>
      <c r="E88" s="7"/>
      <c r="F88" s="7"/>
    </row>
    <row r="89" spans="4:6" x14ac:dyDescent="0.3">
      <c r="D89" s="2"/>
      <c r="E89" s="7"/>
      <c r="F89" s="7"/>
    </row>
    <row r="90" spans="4:6" x14ac:dyDescent="0.3">
      <c r="D90" s="84"/>
      <c r="E90" s="2"/>
      <c r="F90" s="7"/>
    </row>
    <row r="91" spans="4:6" x14ac:dyDescent="0.3">
      <c r="D91" s="2"/>
      <c r="E91" s="13"/>
      <c r="F91" s="7"/>
    </row>
    <row r="92" spans="4:6" x14ac:dyDescent="0.3">
      <c r="D92" s="2"/>
      <c r="E92" s="2"/>
    </row>
    <row r="93" spans="4:6" x14ac:dyDescent="0.3">
      <c r="D93" s="10"/>
      <c r="E93" s="13"/>
      <c r="F93" s="13"/>
    </row>
    <row r="94" spans="4:6" x14ac:dyDescent="0.3">
      <c r="D94" s="6"/>
      <c r="E94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C10CA-2C8D-4FD2-90D1-F580B96A2F58}">
  <sheetPr>
    <pageSetUpPr fitToPage="1"/>
  </sheetPr>
  <dimension ref="A1:AF97"/>
  <sheetViews>
    <sheetView topLeftCell="B7" workbookViewId="0">
      <selection activeCell="B29" sqref="B29"/>
    </sheetView>
  </sheetViews>
  <sheetFormatPr defaultRowHeight="14.4" x14ac:dyDescent="0.3"/>
  <cols>
    <col min="1" max="1" width="24.77734375" style="65" customWidth="1"/>
    <col min="2" max="3" width="12.88671875" customWidth="1"/>
    <col min="4" max="4" width="8.44140625" customWidth="1"/>
    <col min="5" max="5" width="7.44140625" customWidth="1"/>
    <col min="6" max="7" width="10.6640625" customWidth="1"/>
    <col min="8" max="8" width="10.5546875" style="40" customWidth="1"/>
    <col min="9" max="9" width="11" customWidth="1"/>
    <col min="10" max="10" width="10.88671875" customWidth="1"/>
    <col min="11" max="11" width="12.5546875" customWidth="1"/>
    <col min="12" max="12" width="7.77734375" customWidth="1"/>
    <col min="15" max="15" width="10.5546875" bestFit="1" customWidth="1"/>
    <col min="16" max="16" width="11" customWidth="1"/>
    <col min="17" max="17" width="10.88671875" customWidth="1"/>
    <col min="18" max="18" width="12.5546875" customWidth="1"/>
    <col min="19" max="19" width="11.33203125" customWidth="1"/>
    <col min="35" max="35" width="8.88671875" customWidth="1"/>
    <col min="40" max="40" width="8.88671875" customWidth="1"/>
  </cols>
  <sheetData>
    <row r="1" spans="1:31" x14ac:dyDescent="0.3">
      <c r="A1" s="22"/>
      <c r="B1" s="22"/>
      <c r="C1" s="21"/>
      <c r="E1" s="40"/>
      <c r="F1" s="20"/>
      <c r="G1" s="40"/>
      <c r="H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x14ac:dyDescent="0.3">
      <c r="A2" s="22"/>
      <c r="B2" s="22"/>
      <c r="C2" s="20"/>
      <c r="E2" s="56"/>
      <c r="F2" s="56"/>
      <c r="G2" s="56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18" x14ac:dyDescent="0.35">
      <c r="A3" s="3" t="s">
        <v>0</v>
      </c>
      <c r="B3" s="155" t="s">
        <v>200</v>
      </c>
      <c r="C3" s="155" t="s">
        <v>203</v>
      </c>
      <c r="D3" s="4"/>
      <c r="E3" s="57"/>
      <c r="F3" s="56"/>
      <c r="G3" s="104" t="s">
        <v>85</v>
      </c>
      <c r="H3" s="91"/>
      <c r="I3" s="92"/>
      <c r="J3" s="93"/>
      <c r="K3" s="100"/>
      <c r="L3" s="20"/>
      <c r="M3" s="20"/>
      <c r="N3" s="104" t="s">
        <v>85</v>
      </c>
      <c r="O3" s="91"/>
      <c r="P3" s="92"/>
      <c r="Q3" s="93"/>
      <c r="R3" s="10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5.6" x14ac:dyDescent="0.3">
      <c r="A4" s="5"/>
      <c r="B4" s="34"/>
      <c r="C4" s="181" t="s">
        <v>206</v>
      </c>
      <c r="D4" s="8"/>
      <c r="E4" s="58"/>
      <c r="F4" s="58"/>
      <c r="G4" s="105" t="s">
        <v>88</v>
      </c>
      <c r="H4" s="41"/>
      <c r="I4" s="29"/>
      <c r="J4" s="68">
        <v>45672</v>
      </c>
      <c r="K4" s="101"/>
      <c r="L4" s="28"/>
      <c r="M4" s="28"/>
      <c r="N4" s="105" t="s">
        <v>88</v>
      </c>
      <c r="O4" s="41"/>
      <c r="P4" s="29"/>
      <c r="Q4" s="68">
        <v>45672</v>
      </c>
      <c r="R4" s="101"/>
      <c r="S4" s="28"/>
      <c r="T4" s="28"/>
      <c r="U4" s="28"/>
      <c r="V4" s="28"/>
      <c r="W4" s="26"/>
      <c r="X4" s="26"/>
      <c r="Y4" s="26"/>
      <c r="Z4" s="27"/>
      <c r="AA4" s="26"/>
      <c r="AB4" s="26"/>
      <c r="AC4" s="26"/>
      <c r="AD4" s="28"/>
      <c r="AE4" s="28"/>
    </row>
    <row r="5" spans="1:31" x14ac:dyDescent="0.3">
      <c r="A5" s="5"/>
      <c r="B5" s="34" t="s">
        <v>2</v>
      </c>
      <c r="C5" s="89" t="s">
        <v>86</v>
      </c>
      <c r="D5" s="39"/>
      <c r="E5" s="56"/>
      <c r="F5" s="56"/>
      <c r="G5" s="106"/>
      <c r="J5" s="20"/>
      <c r="K5" s="70"/>
      <c r="L5" s="20"/>
      <c r="M5" s="20"/>
      <c r="N5" s="106"/>
      <c r="O5" s="40"/>
      <c r="Q5" s="20"/>
      <c r="R5" s="7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x14ac:dyDescent="0.3">
      <c r="A6" s="12"/>
      <c r="C6" s="20"/>
      <c r="D6" s="14"/>
      <c r="E6" s="56"/>
      <c r="F6" s="56"/>
      <c r="G6" s="106" t="s">
        <v>98</v>
      </c>
      <c r="J6" s="120">
        <v>45626</v>
      </c>
      <c r="K6" s="70"/>
      <c r="L6" s="20"/>
      <c r="M6" s="20"/>
      <c r="N6" s="106" t="s">
        <v>98</v>
      </c>
      <c r="O6" s="40"/>
      <c r="Q6" s="120">
        <v>45657</v>
      </c>
      <c r="R6" s="7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x14ac:dyDescent="0.3">
      <c r="A7" s="5" t="s">
        <v>122</v>
      </c>
      <c r="B7" s="6">
        <v>50</v>
      </c>
      <c r="C7" s="73">
        <v>57.72</v>
      </c>
      <c r="D7" s="8"/>
      <c r="E7" s="56"/>
      <c r="F7" s="56"/>
      <c r="G7" s="106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x14ac:dyDescent="0.3">
      <c r="A8" s="5" t="s">
        <v>4</v>
      </c>
      <c r="B8" s="6">
        <v>200</v>
      </c>
      <c r="C8" s="73">
        <v>202.5</v>
      </c>
      <c r="D8" s="8"/>
      <c r="E8" s="56"/>
      <c r="F8" s="56"/>
      <c r="G8" s="106" t="s">
        <v>89</v>
      </c>
      <c r="J8" s="20"/>
      <c r="K8" s="71">
        <v>3650.14</v>
      </c>
      <c r="L8" s="20"/>
      <c r="M8" s="20"/>
      <c r="N8" s="106" t="s">
        <v>89</v>
      </c>
      <c r="O8" s="40"/>
      <c r="Q8" s="20"/>
      <c r="R8" s="71">
        <v>3244.83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x14ac:dyDescent="0.3">
      <c r="A9" s="5" t="s">
        <v>5</v>
      </c>
      <c r="B9" s="6">
        <v>4000</v>
      </c>
      <c r="C9" s="73">
        <v>2825.4199999999996</v>
      </c>
      <c r="D9" s="8"/>
      <c r="E9" s="56"/>
      <c r="F9" s="56"/>
      <c r="G9" s="106"/>
      <c r="H9" s="40" t="s">
        <v>97</v>
      </c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x14ac:dyDescent="0.3">
      <c r="A10" s="5" t="s">
        <v>80</v>
      </c>
      <c r="B10" s="6">
        <v>750</v>
      </c>
      <c r="C10" s="73">
        <v>265.60000000000002</v>
      </c>
      <c r="D10" s="8"/>
      <c r="E10" s="56"/>
      <c r="F10" s="56"/>
      <c r="G10" s="106"/>
      <c r="K10" s="35"/>
      <c r="L10" s="20"/>
      <c r="M10" s="20"/>
      <c r="N10" s="106"/>
      <c r="O10" s="40"/>
      <c r="R10" s="35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x14ac:dyDescent="0.3">
      <c r="A11" s="5" t="s">
        <v>6</v>
      </c>
      <c r="B11" s="6">
        <v>0</v>
      </c>
      <c r="C11" s="73">
        <v>6731.9400000000005</v>
      </c>
      <c r="D11" s="8"/>
      <c r="E11" s="56"/>
      <c r="F11" s="56"/>
      <c r="G11" s="106"/>
      <c r="H11" s="40" t="s">
        <v>91</v>
      </c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x14ac:dyDescent="0.3">
      <c r="A12" s="5" t="s">
        <v>7</v>
      </c>
      <c r="B12" s="6">
        <v>0</v>
      </c>
      <c r="C12" s="73">
        <v>0</v>
      </c>
      <c r="D12" s="8"/>
      <c r="E12" s="56"/>
      <c r="F12" s="56"/>
      <c r="G12" s="106"/>
      <c r="J12" s="20"/>
      <c r="K12" s="102"/>
      <c r="L12" s="20"/>
      <c r="M12" s="20"/>
      <c r="N12" s="106"/>
      <c r="O12" s="40"/>
      <c r="Q12" s="20"/>
      <c r="R12" s="10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x14ac:dyDescent="0.3">
      <c r="A13" s="5" t="s">
        <v>9</v>
      </c>
      <c r="B13" s="6">
        <v>150</v>
      </c>
      <c r="C13" s="73">
        <v>187.62</v>
      </c>
      <c r="D13" s="8"/>
      <c r="E13" s="56"/>
      <c r="F13" s="56"/>
      <c r="G13" s="106"/>
      <c r="K13" s="102"/>
      <c r="M13" s="20"/>
      <c r="N13" s="106"/>
      <c r="O13" s="40"/>
      <c r="R13" s="10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x14ac:dyDescent="0.3">
      <c r="A14" s="5" t="s">
        <v>11</v>
      </c>
      <c r="B14" s="6">
        <v>250</v>
      </c>
      <c r="C14" s="73">
        <v>270.83000000000004</v>
      </c>
      <c r="D14" s="8"/>
      <c r="E14" s="56"/>
      <c r="F14" s="56"/>
      <c r="G14" s="106"/>
      <c r="H14" t="s">
        <v>92</v>
      </c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x14ac:dyDescent="0.3">
      <c r="A15" s="5" t="s">
        <v>10</v>
      </c>
      <c r="B15" s="6">
        <v>40</v>
      </c>
      <c r="C15" s="73">
        <v>0</v>
      </c>
      <c r="D15" s="8"/>
      <c r="E15" s="56"/>
      <c r="F15" s="56"/>
      <c r="G15" s="106"/>
      <c r="J15" s="20"/>
      <c r="K15" s="102"/>
      <c r="L15" s="20"/>
      <c r="N15" s="106"/>
      <c r="O15" s="40"/>
      <c r="Q15" s="20"/>
      <c r="R15" s="10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x14ac:dyDescent="0.3">
      <c r="A16" s="5" t="s">
        <v>14</v>
      </c>
      <c r="B16" s="6">
        <v>100</v>
      </c>
      <c r="C16" s="73">
        <v>0</v>
      </c>
      <c r="D16" s="8"/>
      <c r="E16" s="56"/>
      <c r="F16" s="56"/>
      <c r="G16" s="106"/>
      <c r="K16" s="71">
        <f>K8-K11+K14</f>
        <v>3650.14</v>
      </c>
      <c r="N16" s="106"/>
      <c r="O16" s="40"/>
      <c r="R16" s="71">
        <f>R8-R11+R14</f>
        <v>3244.83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x14ac:dyDescent="0.3">
      <c r="A17" s="5" t="s">
        <v>76</v>
      </c>
      <c r="B17" s="6">
        <v>100</v>
      </c>
      <c r="C17" s="73">
        <v>278</v>
      </c>
      <c r="D17" s="8"/>
      <c r="E17" s="56"/>
      <c r="F17" s="56"/>
      <c r="G17" s="106"/>
      <c r="K17" s="102"/>
      <c r="M17" s="20"/>
      <c r="N17" s="106"/>
      <c r="O17" s="40"/>
      <c r="R17" s="102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x14ac:dyDescent="0.3">
      <c r="A18" s="5" t="s">
        <v>83</v>
      </c>
      <c r="B18" s="6">
        <v>400</v>
      </c>
      <c r="C18" s="73">
        <v>0</v>
      </c>
      <c r="D18" s="8"/>
      <c r="E18" s="56"/>
      <c r="F18" s="56"/>
      <c r="G18" s="106" t="s">
        <v>93</v>
      </c>
      <c r="K18" s="66">
        <f>'Cash Book Yr end March 20'!F42</f>
        <v>3650.14</v>
      </c>
      <c r="M18" s="20"/>
      <c r="N18" s="106" t="s">
        <v>93</v>
      </c>
      <c r="O18" s="40"/>
      <c r="R18" s="66">
        <f>'Cash Book Yr end March 20'!F52</f>
        <v>3244.8300000000004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x14ac:dyDescent="0.3">
      <c r="A19" s="5" t="s">
        <v>146</v>
      </c>
      <c r="B19" s="6">
        <v>250</v>
      </c>
      <c r="C19" s="73">
        <v>240.44</v>
      </c>
      <c r="D19" s="8"/>
      <c r="E19" s="56"/>
      <c r="F19" s="56"/>
      <c r="G19" s="106"/>
      <c r="J19" s="20"/>
      <c r="K19" s="102"/>
      <c r="M19" s="20"/>
      <c r="N19" s="106"/>
      <c r="O19" s="40"/>
      <c r="Q19" s="20"/>
      <c r="R19" s="10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x14ac:dyDescent="0.3">
      <c r="A20" s="5" t="s">
        <v>15</v>
      </c>
      <c r="B20" s="6">
        <v>50</v>
      </c>
      <c r="C20" s="73">
        <v>0</v>
      </c>
      <c r="D20" s="8"/>
      <c r="E20" s="56"/>
      <c r="F20" s="56"/>
      <c r="G20" s="106"/>
      <c r="H20" s="40" t="s">
        <v>69</v>
      </c>
      <c r="J20" s="20"/>
      <c r="K20" s="103">
        <f>K16-K18</f>
        <v>0</v>
      </c>
      <c r="L20" s="20"/>
      <c r="M20" s="20"/>
      <c r="N20" s="106"/>
      <c r="O20" s="40" t="s">
        <v>69</v>
      </c>
      <c r="Q20" s="20"/>
      <c r="R20" s="103">
        <f>R16-R18</f>
        <v>0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x14ac:dyDescent="0.3">
      <c r="A21" s="5" t="s">
        <v>16</v>
      </c>
      <c r="B21" s="6">
        <v>150</v>
      </c>
      <c r="C21" s="73">
        <v>108</v>
      </c>
      <c r="D21" s="8"/>
      <c r="E21" s="56"/>
      <c r="F21" s="56"/>
      <c r="G21" s="106"/>
      <c r="K21" s="35"/>
      <c r="L21" s="20"/>
      <c r="M21" s="20"/>
      <c r="N21" s="106"/>
      <c r="O21" s="40"/>
      <c r="R21" s="3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x14ac:dyDescent="0.3">
      <c r="A22" s="5" t="s">
        <v>17</v>
      </c>
      <c r="B22" s="6">
        <v>5</v>
      </c>
      <c r="C22" s="73">
        <v>0</v>
      </c>
      <c r="D22" s="8"/>
      <c r="E22" s="56"/>
      <c r="F22" s="56"/>
      <c r="G22" s="106"/>
      <c r="J22" s="20"/>
      <c r="K22" s="102"/>
      <c r="L22" s="20"/>
      <c r="M22" s="20"/>
      <c r="N22" s="106"/>
      <c r="O22" s="40"/>
      <c r="Q22" s="20"/>
      <c r="R22" s="10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x14ac:dyDescent="0.3">
      <c r="A23" s="5" t="s">
        <v>81</v>
      </c>
      <c r="B23" s="6">
        <v>500</v>
      </c>
      <c r="C23" s="73">
        <v>35</v>
      </c>
      <c r="D23" s="8"/>
      <c r="E23" s="56"/>
      <c r="F23" s="56"/>
      <c r="G23" s="106"/>
      <c r="J23" s="20"/>
      <c r="K23" s="102"/>
      <c r="L23" s="20"/>
      <c r="M23" s="20"/>
      <c r="N23" s="106"/>
      <c r="O23" s="40"/>
      <c r="Q23" s="20"/>
      <c r="R23" s="10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x14ac:dyDescent="0.3">
      <c r="A24" s="5" t="s">
        <v>123</v>
      </c>
      <c r="B24" s="6">
        <v>5</v>
      </c>
      <c r="C24" s="73">
        <v>0</v>
      </c>
      <c r="D24" s="8"/>
      <c r="E24" s="56"/>
      <c r="F24" s="56"/>
      <c r="G24" s="106"/>
      <c r="J24" s="20"/>
      <c r="K24" s="102"/>
      <c r="L24" s="20"/>
      <c r="M24" s="20"/>
      <c r="N24" s="106"/>
      <c r="O24" s="40"/>
      <c r="Q24" s="20"/>
      <c r="R24" s="10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x14ac:dyDescent="0.3">
      <c r="A25" s="5"/>
      <c r="B25" s="6"/>
      <c r="C25" s="73">
        <v>0</v>
      </c>
      <c r="D25" s="8"/>
      <c r="E25" s="56"/>
      <c r="F25" s="56"/>
      <c r="G25" s="106"/>
      <c r="J25" s="20"/>
      <c r="K25" s="102"/>
      <c r="L25" s="20"/>
      <c r="M25" s="20"/>
      <c r="N25" s="106"/>
      <c r="O25" s="40"/>
      <c r="Q25" s="20"/>
      <c r="R25" s="102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x14ac:dyDescent="0.3">
      <c r="A26" s="5" t="s">
        <v>275</v>
      </c>
      <c r="B26" s="6"/>
      <c r="C26" s="73">
        <v>-6731.94</v>
      </c>
      <c r="D26" s="11"/>
      <c r="E26" s="56"/>
      <c r="F26" s="56"/>
      <c r="G26" s="106" t="s">
        <v>94</v>
      </c>
      <c r="J26" s="20"/>
      <c r="K26" s="71">
        <v>13549.04</v>
      </c>
      <c r="L26" s="20"/>
      <c r="M26" s="20"/>
      <c r="N26" s="106" t="s">
        <v>94</v>
      </c>
      <c r="O26" s="40"/>
      <c r="Q26" s="20"/>
      <c r="R26" s="71">
        <v>13603.04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x14ac:dyDescent="0.3">
      <c r="D27" s="8"/>
      <c r="E27" s="56"/>
      <c r="F27" s="56"/>
      <c r="G27" s="106"/>
      <c r="H27" s="40" t="s">
        <v>95</v>
      </c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x14ac:dyDescent="0.3">
      <c r="A28" s="16"/>
      <c r="B28" s="2"/>
      <c r="C28" s="74"/>
      <c r="D28" s="8"/>
      <c r="E28" s="56"/>
      <c r="F28" s="56"/>
      <c r="G28" s="106"/>
      <c r="J28" s="20"/>
      <c r="K28" s="70"/>
      <c r="L28" s="20"/>
      <c r="M28" s="20"/>
      <c r="N28" s="106"/>
      <c r="O28" s="40"/>
      <c r="Q28" s="20"/>
      <c r="R28" s="7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x14ac:dyDescent="0.3">
      <c r="A29" s="5" t="s">
        <v>18</v>
      </c>
      <c r="B29" s="18">
        <f>SUM(B7:B28)</f>
        <v>7000</v>
      </c>
      <c r="C29" s="18">
        <f>SUM(C7:C26)</f>
        <v>4471.1300000000019</v>
      </c>
      <c r="D29" s="18"/>
      <c r="E29" s="56"/>
      <c r="F29" s="56"/>
      <c r="G29" s="106"/>
      <c r="H29" s="40" t="s">
        <v>91</v>
      </c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x14ac:dyDescent="0.3">
      <c r="A30" s="117"/>
      <c r="B30" s="6"/>
      <c r="C30" s="73"/>
      <c r="D30" s="8"/>
      <c r="E30" s="56"/>
      <c r="F30" s="56"/>
      <c r="G30" s="106"/>
      <c r="J30" s="20"/>
      <c r="K30" s="102"/>
      <c r="L30" s="20"/>
      <c r="M30" s="20"/>
      <c r="N30" s="106"/>
      <c r="O30" s="40"/>
      <c r="Q30" s="20"/>
      <c r="R30" s="102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x14ac:dyDescent="0.3">
      <c r="A31" s="16" t="s">
        <v>12</v>
      </c>
      <c r="B31" s="13"/>
      <c r="C31" s="73">
        <v>59.45</v>
      </c>
      <c r="D31" s="35"/>
      <c r="E31" s="56"/>
      <c r="F31" s="56"/>
      <c r="G31" s="106"/>
      <c r="K31" s="102"/>
      <c r="L31" s="20"/>
      <c r="M31" s="20"/>
      <c r="N31" s="106"/>
      <c r="O31" s="40"/>
      <c r="R31" s="102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x14ac:dyDescent="0.3">
      <c r="A32" s="146"/>
      <c r="B32" s="97"/>
      <c r="C32" s="95"/>
      <c r="D32" s="36"/>
      <c r="E32" s="56"/>
      <c r="F32" s="56"/>
      <c r="G32" s="106"/>
      <c r="H32" t="s">
        <v>92</v>
      </c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2" x14ac:dyDescent="0.3">
      <c r="A33" s="6"/>
      <c r="C33" s="73"/>
      <c r="E33" s="56"/>
      <c r="F33" s="56"/>
      <c r="G33" s="106"/>
      <c r="J33" s="20"/>
      <c r="K33" s="70"/>
      <c r="L33" s="20"/>
      <c r="M33" s="20"/>
      <c r="N33" s="106"/>
      <c r="O33" s="40"/>
      <c r="Q33" s="20"/>
      <c r="R33" s="7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2" x14ac:dyDescent="0.3">
      <c r="A34" s="6"/>
      <c r="C34" s="73"/>
      <c r="E34" s="56"/>
      <c r="F34" s="56"/>
      <c r="G34" s="106"/>
      <c r="J34" s="20"/>
      <c r="K34" s="71">
        <f>K26-K29+K32</f>
        <v>13549.04</v>
      </c>
      <c r="L34" s="20"/>
      <c r="M34" s="20"/>
      <c r="N34" s="106"/>
      <c r="O34" s="40"/>
      <c r="Q34" s="20"/>
      <c r="R34" s="71">
        <f>R26-R29+R32</f>
        <v>13603.04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2" x14ac:dyDescent="0.3">
      <c r="A35" s="6"/>
      <c r="C35" s="73"/>
      <c r="E35" s="56"/>
      <c r="F35" s="56"/>
      <c r="G35" s="94"/>
      <c r="J35" s="20"/>
      <c r="K35" s="70"/>
      <c r="L35" s="20"/>
      <c r="M35" s="20"/>
      <c r="N35" s="94"/>
      <c r="O35" s="40"/>
      <c r="Q35" s="20"/>
      <c r="R35" s="7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2" x14ac:dyDescent="0.3">
      <c r="A36" s="22"/>
      <c r="B36" s="22"/>
      <c r="C36" s="20"/>
      <c r="E36" s="56"/>
      <c r="F36" s="56"/>
      <c r="G36" s="94" t="s">
        <v>93</v>
      </c>
      <c r="J36" s="20"/>
      <c r="K36" s="71">
        <f>'Cash Book Yr end March 20'!H123</f>
        <v>13549.04</v>
      </c>
      <c r="L36" s="20"/>
      <c r="M36" s="20"/>
      <c r="N36" s="94" t="s">
        <v>93</v>
      </c>
      <c r="O36" s="40"/>
      <c r="Q36" s="20"/>
      <c r="R36" s="71">
        <f>'Cash Book Yr end March 20'!H124</f>
        <v>13603.04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2" x14ac:dyDescent="0.3">
      <c r="A37" s="10"/>
      <c r="B37" s="22"/>
      <c r="C37" s="73"/>
      <c r="E37" s="56"/>
      <c r="F37" s="56"/>
      <c r="G37" s="94"/>
      <c r="J37" s="20"/>
      <c r="K37" s="70"/>
      <c r="L37" s="20"/>
      <c r="M37" s="20"/>
      <c r="N37" s="94"/>
      <c r="O37" s="40"/>
      <c r="Q37" s="20"/>
      <c r="R37" s="7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2" x14ac:dyDescent="0.3">
      <c r="A38" s="22"/>
      <c r="E38" s="56"/>
      <c r="F38" s="56"/>
      <c r="G38" s="94"/>
      <c r="H38" s="40" t="s">
        <v>69</v>
      </c>
      <c r="J38" s="20"/>
      <c r="K38" s="71">
        <f>K34-K36</f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2" x14ac:dyDescent="0.3">
      <c r="A39" s="6"/>
      <c r="B39" s="22"/>
      <c r="C39" s="20"/>
      <c r="E39" s="56"/>
      <c r="F39" s="56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2" ht="15.6" x14ac:dyDescent="0.3">
      <c r="A40" s="5"/>
      <c r="B40" s="22"/>
      <c r="C40" s="20"/>
      <c r="E40" s="56"/>
      <c r="F40" s="56"/>
      <c r="G40" s="134"/>
      <c r="H40" s="135" t="s">
        <v>96</v>
      </c>
      <c r="I40" s="132"/>
      <c r="J40" s="132"/>
      <c r="K40" s="136">
        <f>K26+K8</f>
        <v>17199.18</v>
      </c>
      <c r="L40" s="20"/>
      <c r="M40" s="20"/>
      <c r="N40" s="134"/>
      <c r="O40" s="135" t="s">
        <v>96</v>
      </c>
      <c r="P40" s="132"/>
      <c r="Q40" s="132"/>
      <c r="R40" s="136">
        <f>R26+R8</f>
        <v>16847.870000000003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2" x14ac:dyDescent="0.3">
      <c r="A41" s="115"/>
      <c r="B41" s="121"/>
      <c r="C41" s="20"/>
      <c r="E41" s="56"/>
      <c r="F41" s="56"/>
      <c r="G41" s="5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2" x14ac:dyDescent="0.3">
      <c r="A42" s="115"/>
      <c r="B42" s="22"/>
      <c r="C42" s="20"/>
      <c r="E42" s="56"/>
      <c r="F42" s="56"/>
      <c r="G42" s="56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2" x14ac:dyDescent="0.3">
      <c r="A43" s="115"/>
      <c r="B43" s="22"/>
      <c r="C43" s="20"/>
      <c r="E43" s="56"/>
      <c r="F43" s="56"/>
      <c r="G43" s="56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2" x14ac:dyDescent="0.3">
      <c r="A44" s="115"/>
      <c r="B44" s="22"/>
      <c r="C44" s="20"/>
      <c r="E44" s="56"/>
      <c r="F44" s="56"/>
      <c r="G44" s="56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2" x14ac:dyDescent="0.3">
      <c r="A45" s="115"/>
      <c r="B45" s="22"/>
      <c r="C45" s="20"/>
      <c r="E45" s="56"/>
      <c r="F45" s="56"/>
      <c r="G45" s="56"/>
      <c r="J45" s="20"/>
      <c r="K45" s="20"/>
      <c r="L45" s="20"/>
      <c r="M45" s="20"/>
      <c r="N45" s="23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2" x14ac:dyDescent="0.3">
      <c r="A46" s="115"/>
      <c r="B46" s="22"/>
      <c r="C46" s="69"/>
      <c r="E46" s="56"/>
      <c r="F46" s="56"/>
      <c r="G46" s="56"/>
      <c r="J46" s="20"/>
      <c r="K46" s="20"/>
      <c r="L46" s="20"/>
      <c r="M46" s="20"/>
      <c r="N46" s="23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2" x14ac:dyDescent="0.3">
      <c r="A47" s="115"/>
      <c r="B47" s="22"/>
      <c r="C47" s="20"/>
      <c r="E47" s="56"/>
      <c r="F47" s="56"/>
      <c r="G47" s="56"/>
      <c r="J47" s="20"/>
      <c r="K47" s="20"/>
      <c r="L47" s="20"/>
      <c r="M47" s="20"/>
      <c r="N47" s="107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spans="1:32" x14ac:dyDescent="0.3">
      <c r="A48" s="115"/>
      <c r="B48" s="22"/>
      <c r="C48" s="20"/>
      <c r="E48" s="56"/>
      <c r="F48" s="56"/>
      <c r="G48" s="56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8"/>
      <c r="U48" s="28"/>
      <c r="V48" s="28"/>
      <c r="W48" s="26"/>
      <c r="X48" s="26"/>
      <c r="Y48" s="26"/>
      <c r="Z48" s="27"/>
      <c r="AA48" s="26"/>
      <c r="AB48" s="26"/>
      <c r="AC48" s="26"/>
      <c r="AD48" s="20"/>
      <c r="AE48" s="20"/>
      <c r="AF48" s="20"/>
    </row>
    <row r="49" spans="1:31" x14ac:dyDescent="0.3">
      <c r="A49" s="115"/>
      <c r="B49" s="162"/>
      <c r="C49" s="20"/>
      <c r="E49" s="7"/>
      <c r="F49" s="7"/>
      <c r="G49" s="7"/>
      <c r="H49" s="20"/>
      <c r="I49" s="9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5"/>
      <c r="AE49" s="20"/>
    </row>
    <row r="50" spans="1:31" x14ac:dyDescent="0.3">
      <c r="A50" s="163"/>
      <c r="B50" s="121"/>
      <c r="C50" s="20"/>
      <c r="E50" s="7"/>
      <c r="F50" s="7"/>
      <c r="G50" s="7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1" x14ac:dyDescent="0.3">
      <c r="A51" s="163"/>
      <c r="E51" s="20"/>
      <c r="F51" s="20"/>
      <c r="G51" s="20"/>
      <c r="H51" s="20"/>
      <c r="I51" s="20"/>
      <c r="J51" s="20"/>
      <c r="K51" s="20"/>
      <c r="L51" s="20"/>
      <c r="M51" s="23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x14ac:dyDescent="0.3">
      <c r="A52" s="115"/>
      <c r="B52" s="162"/>
      <c r="C52" s="20"/>
      <c r="E52" s="20"/>
      <c r="F52" s="20"/>
      <c r="G52" s="20"/>
      <c r="H52" s="20"/>
      <c r="I52" s="20"/>
      <c r="J52" s="20"/>
      <c r="K52" s="20"/>
      <c r="L52" s="20"/>
      <c r="M52" s="23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x14ac:dyDescent="0.3">
      <c r="A53" s="115"/>
      <c r="B53" s="115"/>
      <c r="C53" s="20"/>
      <c r="E53" s="20"/>
      <c r="F53" s="20"/>
      <c r="G53" s="40"/>
      <c r="H53"/>
      <c r="I53" s="20"/>
      <c r="J53" s="20"/>
      <c r="K53" s="20"/>
      <c r="L53" s="20"/>
      <c r="M53" s="98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x14ac:dyDescent="0.3">
      <c r="B54" s="22"/>
      <c r="C54" s="69"/>
      <c r="E54" s="20"/>
      <c r="F54" s="20"/>
      <c r="G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x14ac:dyDescent="0.3">
      <c r="B55" s="22"/>
      <c r="C55" s="20"/>
      <c r="E55" s="20"/>
      <c r="F55" s="20"/>
      <c r="G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x14ac:dyDescent="0.3">
      <c r="B56" s="22"/>
      <c r="C56" s="21"/>
      <c r="E56" s="20"/>
      <c r="F56" s="20"/>
      <c r="G56" s="20"/>
    </row>
    <row r="57" spans="1:31" x14ac:dyDescent="0.3">
      <c r="B57" s="22"/>
      <c r="C57" s="21"/>
      <c r="E57" s="20"/>
      <c r="F57" s="20"/>
      <c r="G57" s="20"/>
    </row>
    <row r="58" spans="1:31" x14ac:dyDescent="0.3">
      <c r="B58" s="22"/>
      <c r="C58" s="21"/>
      <c r="E58" s="20"/>
      <c r="F58" s="20"/>
      <c r="G58" s="20"/>
    </row>
    <row r="59" spans="1:31" x14ac:dyDescent="0.3">
      <c r="B59" s="22"/>
      <c r="C59" s="21"/>
      <c r="E59" s="20"/>
      <c r="F59" s="20"/>
      <c r="G59" s="20"/>
    </row>
    <row r="60" spans="1:31" x14ac:dyDescent="0.3">
      <c r="B60" s="22"/>
      <c r="C60" s="21"/>
      <c r="E60" s="20"/>
      <c r="F60" s="20"/>
      <c r="G60" s="20"/>
    </row>
    <row r="65" spans="4:6" x14ac:dyDescent="0.3">
      <c r="D65" s="10"/>
      <c r="E65" s="10"/>
    </row>
    <row r="66" spans="4:6" x14ac:dyDescent="0.3">
      <c r="D66" s="10"/>
      <c r="E66" s="33"/>
    </row>
    <row r="67" spans="4:6" x14ac:dyDescent="0.3">
      <c r="D67" s="6"/>
      <c r="E67" s="10"/>
      <c r="F67" s="99"/>
    </row>
    <row r="68" spans="4:6" x14ac:dyDescent="0.3">
      <c r="D68" s="6"/>
      <c r="E68" s="34"/>
      <c r="F68" s="38"/>
    </row>
    <row r="69" spans="4:6" x14ac:dyDescent="0.3">
      <c r="D69" s="10"/>
      <c r="E69" s="10"/>
      <c r="F69" s="7"/>
    </row>
    <row r="70" spans="4:6" x14ac:dyDescent="0.3">
      <c r="D70" s="6"/>
      <c r="E70" s="7"/>
      <c r="F70" s="7"/>
    </row>
    <row r="71" spans="4:6" x14ac:dyDescent="0.3">
      <c r="D71" s="6"/>
      <c r="E71" s="7"/>
      <c r="F71" s="7"/>
    </row>
    <row r="72" spans="4:6" x14ac:dyDescent="0.3">
      <c r="D72" s="6"/>
      <c r="E72" s="7"/>
      <c r="F72" s="7"/>
    </row>
    <row r="73" spans="4:6" x14ac:dyDescent="0.3">
      <c r="D73" s="6"/>
      <c r="E73" s="7"/>
      <c r="F73" s="7"/>
    </row>
    <row r="74" spans="4:6" x14ac:dyDescent="0.3">
      <c r="D74" s="6"/>
      <c r="E74" s="7"/>
      <c r="F74" s="7"/>
    </row>
    <row r="75" spans="4:6" x14ac:dyDescent="0.3">
      <c r="D75" s="6"/>
      <c r="E75" s="7"/>
      <c r="F75" s="7"/>
    </row>
    <row r="76" spans="4:6" x14ac:dyDescent="0.3">
      <c r="D76" s="6"/>
      <c r="E76" s="7"/>
      <c r="F76" s="7"/>
    </row>
    <row r="77" spans="4:6" x14ac:dyDescent="0.3">
      <c r="D77" s="6"/>
      <c r="E77" s="7"/>
      <c r="F77" s="7"/>
    </row>
    <row r="78" spans="4:6" x14ac:dyDescent="0.3">
      <c r="D78" s="6"/>
      <c r="E78" s="7"/>
      <c r="F78" s="7"/>
    </row>
    <row r="79" spans="4:6" x14ac:dyDescent="0.3">
      <c r="D79" s="6"/>
      <c r="E79" s="7"/>
      <c r="F79" s="7"/>
    </row>
    <row r="80" spans="4:6" x14ac:dyDescent="0.3">
      <c r="D80" s="6"/>
      <c r="E80" s="7"/>
      <c r="F80" s="7"/>
    </row>
    <row r="81" spans="4:6" x14ac:dyDescent="0.3">
      <c r="D81" s="6"/>
      <c r="E81" s="7"/>
      <c r="F81" s="7"/>
    </row>
    <row r="82" spans="4:6" x14ac:dyDescent="0.3">
      <c r="D82" s="6"/>
      <c r="E82" s="7"/>
      <c r="F82" s="7"/>
    </row>
    <row r="83" spans="4:6" x14ac:dyDescent="0.3">
      <c r="D83" s="6"/>
      <c r="E83" s="7"/>
      <c r="F83" s="7"/>
    </row>
    <row r="84" spans="4:6" x14ac:dyDescent="0.3">
      <c r="D84" s="84"/>
      <c r="E84" s="7"/>
      <c r="F84" s="7"/>
    </row>
    <row r="85" spans="4:6" x14ac:dyDescent="0.3">
      <c r="D85" s="6"/>
      <c r="E85" s="7"/>
      <c r="F85" s="7"/>
    </row>
    <row r="86" spans="4:6" x14ac:dyDescent="0.3">
      <c r="D86" s="6"/>
      <c r="E86" s="7"/>
      <c r="F86" s="7"/>
    </row>
    <row r="87" spans="4:6" x14ac:dyDescent="0.3">
      <c r="D87" s="6"/>
      <c r="E87" s="7"/>
      <c r="F87" s="7"/>
    </row>
    <row r="88" spans="4:6" x14ac:dyDescent="0.3">
      <c r="D88" s="6"/>
      <c r="E88" s="7"/>
      <c r="F88" s="7"/>
    </row>
    <row r="89" spans="4:6" x14ac:dyDescent="0.3">
      <c r="D89" s="2"/>
      <c r="E89" s="2"/>
      <c r="F89" s="7"/>
    </row>
    <row r="90" spans="4:6" x14ac:dyDescent="0.3">
      <c r="D90" s="10"/>
      <c r="E90" s="7"/>
      <c r="F90" s="7"/>
    </row>
    <row r="91" spans="4:6" x14ac:dyDescent="0.3">
      <c r="D91" s="6"/>
      <c r="E91" s="7"/>
      <c r="F91" s="7"/>
    </row>
    <row r="92" spans="4:6" x14ac:dyDescent="0.3">
      <c r="D92" s="2"/>
      <c r="E92" s="7"/>
      <c r="F92" s="7"/>
    </row>
    <row r="93" spans="4:6" x14ac:dyDescent="0.3">
      <c r="D93" s="84"/>
      <c r="E93" s="2"/>
      <c r="F93" s="7"/>
    </row>
    <row r="94" spans="4:6" x14ac:dyDescent="0.3">
      <c r="D94" s="2"/>
      <c r="E94" s="13"/>
      <c r="F94" s="7"/>
    </row>
    <row r="95" spans="4:6" x14ac:dyDescent="0.3">
      <c r="D95" s="2"/>
      <c r="E95" s="2"/>
    </row>
    <row r="96" spans="4:6" x14ac:dyDescent="0.3">
      <c r="D96" s="10"/>
      <c r="E96" s="13"/>
      <c r="F96" s="13"/>
    </row>
    <row r="97" spans="4:5" x14ac:dyDescent="0.3">
      <c r="D97" s="6"/>
      <c r="E97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C020-4B71-4AF9-8969-774B2FB72AC9}">
  <sheetPr>
    <pageSetUpPr fitToPage="1"/>
  </sheetPr>
  <dimension ref="A1:AD95"/>
  <sheetViews>
    <sheetView topLeftCell="A6" workbookViewId="0">
      <selection activeCell="B30" sqref="B30"/>
    </sheetView>
  </sheetViews>
  <sheetFormatPr defaultRowHeight="14.4" x14ac:dyDescent="0.3"/>
  <cols>
    <col min="1" max="1" width="24.33203125" style="22" customWidth="1"/>
    <col min="2" max="3" width="12.88671875" customWidth="1"/>
    <col min="4" max="4" width="23.6640625" customWidth="1"/>
    <col min="5" max="5" width="13.88671875" style="40" customWidth="1"/>
    <col min="6" max="6" width="10.6640625" customWidth="1"/>
    <col min="7" max="7" width="10" style="40" customWidth="1"/>
    <col min="9" max="9" width="10.77734375" customWidth="1"/>
    <col min="10" max="10" width="11.109375" customWidth="1"/>
    <col min="11" max="12" width="12.5546875" customWidth="1"/>
    <col min="16" max="17" width="10.88671875" customWidth="1"/>
    <col min="18" max="18" width="12.5546875" customWidth="1"/>
    <col min="19" max="19" width="13.21875" customWidth="1"/>
    <col min="34" max="34" width="8.88671875" customWidth="1"/>
    <col min="39" max="39" width="8.88671875" customWidth="1"/>
  </cols>
  <sheetData>
    <row r="1" spans="1:30" x14ac:dyDescent="0.3">
      <c r="B1" s="22"/>
      <c r="C1" s="21"/>
      <c r="F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x14ac:dyDescent="0.3">
      <c r="B2" s="22"/>
      <c r="C2" s="20"/>
      <c r="E2" s="56"/>
      <c r="F2" s="56"/>
      <c r="G2" s="56"/>
      <c r="H2" s="4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8" x14ac:dyDescent="0.35">
      <c r="E3" s="57"/>
      <c r="F3" s="56"/>
      <c r="G3" s="104" t="s">
        <v>85</v>
      </c>
      <c r="H3" s="91"/>
      <c r="I3" s="92"/>
      <c r="J3" s="93"/>
      <c r="K3" s="100"/>
      <c r="L3" s="20"/>
      <c r="M3" s="20"/>
      <c r="N3" s="104" t="s">
        <v>85</v>
      </c>
      <c r="O3" s="91"/>
      <c r="P3" s="92"/>
      <c r="Q3" s="93"/>
      <c r="R3" s="10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15.6" x14ac:dyDescent="0.3">
      <c r="A4" s="3" t="s">
        <v>0</v>
      </c>
      <c r="B4" s="155" t="s">
        <v>200</v>
      </c>
      <c r="C4" s="155" t="s">
        <v>203</v>
      </c>
      <c r="D4" s="4"/>
      <c r="E4" s="58"/>
      <c r="F4" s="58"/>
      <c r="G4" s="105" t="s">
        <v>88</v>
      </c>
      <c r="H4" s="41"/>
      <c r="I4" s="29"/>
      <c r="J4" s="68">
        <v>45565</v>
      </c>
      <c r="K4" s="101"/>
      <c r="L4" s="28"/>
      <c r="M4" s="28"/>
      <c r="N4" s="105" t="s">
        <v>88</v>
      </c>
      <c r="O4" s="41"/>
      <c r="P4" s="29"/>
      <c r="Q4" s="68">
        <v>45596</v>
      </c>
      <c r="R4" s="101"/>
      <c r="S4" s="28"/>
      <c r="T4" s="28"/>
      <c r="U4" s="28"/>
      <c r="V4" s="26"/>
      <c r="W4" s="26"/>
      <c r="X4" s="26"/>
      <c r="Y4" s="27"/>
      <c r="Z4" s="26"/>
      <c r="AA4" s="26"/>
      <c r="AB4" s="26"/>
      <c r="AC4" s="28"/>
      <c r="AD4" s="28"/>
    </row>
    <row r="5" spans="1:30" x14ac:dyDescent="0.3">
      <c r="A5" s="5"/>
      <c r="B5" s="34"/>
      <c r="C5" s="181" t="s">
        <v>205</v>
      </c>
      <c r="D5" s="8"/>
      <c r="E5" s="56"/>
      <c r="F5" s="56"/>
      <c r="G5" s="106"/>
      <c r="H5" s="40"/>
      <c r="J5" s="20"/>
      <c r="K5" s="70"/>
      <c r="L5" s="20"/>
      <c r="M5" s="20"/>
      <c r="N5" s="106"/>
      <c r="O5" s="40"/>
      <c r="Q5" s="20"/>
      <c r="R5" s="7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0" x14ac:dyDescent="0.3">
      <c r="A6" s="5"/>
      <c r="B6" s="34" t="s">
        <v>2</v>
      </c>
      <c r="C6" s="89" t="s">
        <v>86</v>
      </c>
      <c r="D6" s="39"/>
      <c r="E6" s="56"/>
      <c r="F6" s="56"/>
      <c r="G6" s="106" t="s">
        <v>98</v>
      </c>
      <c r="H6" s="40"/>
      <c r="J6" s="120">
        <v>45565</v>
      </c>
      <c r="K6" s="70"/>
      <c r="L6" s="20"/>
      <c r="M6" s="20"/>
      <c r="N6" s="106" t="s">
        <v>98</v>
      </c>
      <c r="O6" s="40"/>
      <c r="Q6" s="120">
        <v>45596</v>
      </c>
      <c r="R6" s="7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x14ac:dyDescent="0.3">
      <c r="A7" s="12"/>
      <c r="C7" s="20"/>
      <c r="D7" s="14"/>
      <c r="E7" s="56"/>
      <c r="F7" s="56"/>
      <c r="G7" s="106"/>
      <c r="H7" s="40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0" x14ac:dyDescent="0.3">
      <c r="A8" s="5" t="s">
        <v>122</v>
      </c>
      <c r="B8" s="6">
        <v>50</v>
      </c>
      <c r="C8" s="73">
        <v>57.72</v>
      </c>
      <c r="D8" s="8"/>
      <c r="E8" s="56"/>
      <c r="F8" s="56"/>
      <c r="G8" s="106" t="s">
        <v>89</v>
      </c>
      <c r="H8" s="40"/>
      <c r="J8" s="20"/>
      <c r="K8" s="71">
        <v>4739.1499999999996</v>
      </c>
      <c r="L8" s="20"/>
      <c r="M8" s="20"/>
      <c r="N8" s="106" t="s">
        <v>89</v>
      </c>
      <c r="O8" s="40"/>
      <c r="Q8" s="20"/>
      <c r="R8" s="71">
        <v>4480.04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x14ac:dyDescent="0.3">
      <c r="A9" s="5" t="s">
        <v>4</v>
      </c>
      <c r="B9" s="6">
        <v>200</v>
      </c>
      <c r="C9" s="73">
        <v>202.5</v>
      </c>
      <c r="D9" s="8"/>
      <c r="E9" s="56"/>
      <c r="F9" s="56"/>
      <c r="G9" s="106"/>
      <c r="H9" s="40" t="s">
        <v>97</v>
      </c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x14ac:dyDescent="0.3">
      <c r="A10" s="5" t="s">
        <v>5</v>
      </c>
      <c r="B10" s="6">
        <v>4000</v>
      </c>
      <c r="C10" s="73">
        <v>2003.0199999999998</v>
      </c>
      <c r="D10" s="8"/>
      <c r="E10" s="56"/>
      <c r="F10" s="56"/>
      <c r="G10" s="106"/>
      <c r="H10" s="40"/>
      <c r="K10" s="35"/>
      <c r="L10" s="20"/>
      <c r="M10" s="20"/>
      <c r="N10" s="106"/>
      <c r="O10" s="40"/>
      <c r="R10" s="35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x14ac:dyDescent="0.3">
      <c r="A11" s="5" t="s">
        <v>80</v>
      </c>
      <c r="B11" s="6">
        <v>750</v>
      </c>
      <c r="C11" s="73">
        <v>199.2</v>
      </c>
      <c r="D11" s="8"/>
      <c r="E11" s="56"/>
      <c r="F11" s="56"/>
      <c r="G11" s="106"/>
      <c r="H11" s="40" t="s">
        <v>91</v>
      </c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x14ac:dyDescent="0.3">
      <c r="A12" s="5" t="s">
        <v>6</v>
      </c>
      <c r="B12" s="6">
        <v>0</v>
      </c>
      <c r="C12" s="73">
        <v>0</v>
      </c>
      <c r="D12" s="8"/>
      <c r="E12" s="56"/>
      <c r="F12" s="56"/>
      <c r="G12" s="106"/>
      <c r="H12" s="40"/>
      <c r="J12" s="20"/>
      <c r="K12" s="102"/>
      <c r="L12" s="20"/>
      <c r="M12" s="20"/>
      <c r="N12" s="106"/>
      <c r="O12" s="40"/>
      <c r="Q12" s="20"/>
      <c r="R12" s="10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3">
      <c r="A13" s="5" t="s">
        <v>7</v>
      </c>
      <c r="B13" s="6">
        <v>0</v>
      </c>
      <c r="C13" s="73">
        <v>0</v>
      </c>
      <c r="D13" s="8"/>
      <c r="E13" s="56"/>
      <c r="F13" s="56"/>
      <c r="G13" s="106"/>
      <c r="H13" s="40"/>
      <c r="K13" s="102"/>
      <c r="M13" s="20"/>
      <c r="N13" s="106"/>
      <c r="O13" s="40"/>
      <c r="R13" s="10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x14ac:dyDescent="0.3">
      <c r="A14" s="5" t="s">
        <v>9</v>
      </c>
      <c r="B14" s="6">
        <v>150</v>
      </c>
      <c r="C14" s="73">
        <v>187.62</v>
      </c>
      <c r="D14" s="8"/>
      <c r="E14" s="56"/>
      <c r="F14" s="56"/>
      <c r="G14" s="106"/>
      <c r="H14" t="s">
        <v>92</v>
      </c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x14ac:dyDescent="0.3">
      <c r="A15" s="5" t="s">
        <v>11</v>
      </c>
      <c r="B15" s="6">
        <v>250</v>
      </c>
      <c r="C15" s="73">
        <v>270.83000000000004</v>
      </c>
      <c r="D15" s="8"/>
      <c r="E15" s="56"/>
      <c r="F15" s="56"/>
      <c r="G15" s="106"/>
      <c r="H15" s="40"/>
      <c r="J15" s="20"/>
      <c r="K15" s="102"/>
      <c r="L15" s="20"/>
      <c r="N15" s="106"/>
      <c r="O15" s="40"/>
      <c r="Q15" s="20"/>
      <c r="R15" s="10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x14ac:dyDescent="0.3">
      <c r="A16" s="5" t="s">
        <v>10</v>
      </c>
      <c r="B16" s="6">
        <v>40</v>
      </c>
      <c r="C16" s="73">
        <v>0</v>
      </c>
      <c r="D16" s="8"/>
      <c r="E16" s="56"/>
      <c r="F16" s="56"/>
      <c r="G16" s="106"/>
      <c r="H16" s="40"/>
      <c r="K16" s="71">
        <f>K8-K11+K14</f>
        <v>4739.1499999999996</v>
      </c>
      <c r="N16" s="106"/>
      <c r="O16" s="40"/>
      <c r="R16" s="71">
        <f>R8-R11+R14</f>
        <v>4480.04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3">
      <c r="A17" s="5" t="s">
        <v>14</v>
      </c>
      <c r="B17" s="6">
        <v>100</v>
      </c>
      <c r="C17" s="73">
        <v>0</v>
      </c>
      <c r="D17" s="8"/>
      <c r="E17" s="56"/>
      <c r="F17" s="56"/>
      <c r="G17" s="106"/>
      <c r="H17" s="40"/>
      <c r="K17" s="102"/>
      <c r="M17" s="20"/>
      <c r="N17" s="106"/>
      <c r="O17" s="40"/>
      <c r="R17" s="102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3">
      <c r="A18" s="5" t="s">
        <v>76</v>
      </c>
      <c r="B18" s="6">
        <v>100</v>
      </c>
      <c r="C18" s="73">
        <v>78</v>
      </c>
      <c r="D18" s="8"/>
      <c r="E18" s="56"/>
      <c r="F18" s="56"/>
      <c r="G18" s="106" t="s">
        <v>93</v>
      </c>
      <c r="H18" s="40"/>
      <c r="K18" s="66">
        <f>'Cash Book Yr end March 20'!F31</f>
        <v>4739.1500000000005</v>
      </c>
      <c r="M18" s="20"/>
      <c r="N18" s="106" t="s">
        <v>93</v>
      </c>
      <c r="O18" s="40"/>
      <c r="R18" s="66">
        <f>'Cash Book Yr end March 20'!F36</f>
        <v>4480.04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3">
      <c r="A19" s="5" t="s">
        <v>83</v>
      </c>
      <c r="B19" s="6">
        <v>400</v>
      </c>
      <c r="C19" s="73">
        <v>0</v>
      </c>
      <c r="D19" s="8"/>
      <c r="E19" s="56"/>
      <c r="F19" s="56"/>
      <c r="G19" s="106"/>
      <c r="H19" s="40"/>
      <c r="J19" s="20"/>
      <c r="K19" s="102"/>
      <c r="M19" s="20"/>
      <c r="N19" s="106"/>
      <c r="O19" s="40"/>
      <c r="Q19" s="20"/>
      <c r="R19" s="10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3">
      <c r="A20" s="5" t="s">
        <v>146</v>
      </c>
      <c r="B20" s="6">
        <v>250</v>
      </c>
      <c r="C20" s="73">
        <v>214.44</v>
      </c>
      <c r="D20" s="8"/>
      <c r="E20" s="56"/>
      <c r="F20" s="56"/>
      <c r="G20" s="106"/>
      <c r="H20" s="40" t="s">
        <v>69</v>
      </c>
      <c r="J20" s="20"/>
      <c r="K20" s="103">
        <f>K16-K18</f>
        <v>0</v>
      </c>
      <c r="L20" s="20"/>
      <c r="M20" s="20"/>
      <c r="N20" s="106"/>
      <c r="O20" s="40" t="s">
        <v>69</v>
      </c>
      <c r="Q20" s="20"/>
      <c r="R20" s="103">
        <f>R16-R18</f>
        <v>0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3">
      <c r="A21" s="5" t="s">
        <v>15</v>
      </c>
      <c r="B21" s="6">
        <v>50</v>
      </c>
      <c r="C21" s="73">
        <v>0</v>
      </c>
      <c r="D21" s="8"/>
      <c r="E21" s="56"/>
      <c r="F21" s="56"/>
      <c r="G21" s="106"/>
      <c r="H21" s="40"/>
      <c r="K21" s="35"/>
      <c r="L21" s="20"/>
      <c r="M21" s="20"/>
      <c r="N21" s="106"/>
      <c r="O21" s="40"/>
      <c r="R21" s="3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3">
      <c r="A22" s="5" t="s">
        <v>16</v>
      </c>
      <c r="B22" s="6">
        <v>150</v>
      </c>
      <c r="C22" s="73">
        <v>0</v>
      </c>
      <c r="D22" s="8"/>
      <c r="E22" s="56"/>
      <c r="F22" s="56"/>
      <c r="G22" s="106"/>
      <c r="H22" s="40"/>
      <c r="J22" s="20"/>
      <c r="K22" s="102"/>
      <c r="L22" s="20"/>
      <c r="M22" s="20"/>
      <c r="N22" s="106"/>
      <c r="O22" s="40"/>
      <c r="Q22" s="20"/>
      <c r="R22" s="10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3">
      <c r="A23" s="5" t="s">
        <v>17</v>
      </c>
      <c r="B23" s="6">
        <v>5</v>
      </c>
      <c r="C23" s="73">
        <v>0</v>
      </c>
      <c r="D23" s="8"/>
      <c r="E23" s="56"/>
      <c r="F23" s="56"/>
      <c r="G23" s="106"/>
      <c r="H23" s="40"/>
      <c r="J23" s="20"/>
      <c r="K23" s="102"/>
      <c r="L23" s="20"/>
      <c r="M23" s="20"/>
      <c r="N23" s="106"/>
      <c r="O23" s="40"/>
      <c r="Q23" s="20"/>
      <c r="R23" s="10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3">
      <c r="A24" s="5" t="s">
        <v>81</v>
      </c>
      <c r="B24" s="6">
        <v>500</v>
      </c>
      <c r="C24" s="73">
        <v>0</v>
      </c>
      <c r="D24" s="8"/>
      <c r="E24" s="56"/>
      <c r="F24" s="56"/>
      <c r="G24" s="106"/>
      <c r="H24" s="40"/>
      <c r="J24" s="20"/>
      <c r="K24" s="102"/>
      <c r="L24" s="20"/>
      <c r="M24" s="20"/>
      <c r="N24" s="106"/>
      <c r="O24" s="40"/>
      <c r="Q24" s="20"/>
      <c r="R24" s="10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3">
      <c r="A25" s="5" t="s">
        <v>123</v>
      </c>
      <c r="B25" s="6">
        <v>5</v>
      </c>
      <c r="C25" s="73">
        <v>0</v>
      </c>
      <c r="D25" s="8"/>
      <c r="E25" s="56"/>
      <c r="F25" s="56"/>
      <c r="G25" s="106"/>
      <c r="H25" s="40"/>
      <c r="J25" s="20"/>
      <c r="K25" s="102"/>
      <c r="L25" s="20"/>
      <c r="M25" s="20"/>
      <c r="N25" s="106"/>
      <c r="O25" s="40"/>
      <c r="Q25" s="20"/>
      <c r="R25" s="102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3">
      <c r="A26" s="5"/>
      <c r="B26" s="6"/>
      <c r="C26" s="73">
        <v>0</v>
      </c>
      <c r="D26" s="8"/>
      <c r="E26" s="56"/>
      <c r="F26" s="56"/>
      <c r="G26" s="106" t="s">
        <v>94</v>
      </c>
      <c r="H26" s="40"/>
      <c r="J26" s="20"/>
      <c r="K26" s="71">
        <v>13419.54</v>
      </c>
      <c r="L26" s="20"/>
      <c r="M26" s="20"/>
      <c r="N26" s="106" t="s">
        <v>94</v>
      </c>
      <c r="O26" s="40"/>
      <c r="Q26" s="20"/>
      <c r="R26" s="71">
        <v>13495.04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3">
      <c r="A27" s="5"/>
      <c r="B27" s="6"/>
      <c r="C27" s="73"/>
      <c r="D27" s="11"/>
      <c r="E27" s="56"/>
      <c r="F27" s="56"/>
      <c r="G27" s="106"/>
      <c r="H27" s="40" t="s">
        <v>95</v>
      </c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3">
      <c r="A28" s="16" t="s">
        <v>12</v>
      </c>
      <c r="B28" s="13"/>
      <c r="C28" s="73">
        <v>59.45</v>
      </c>
      <c r="D28" s="8"/>
      <c r="E28" s="56"/>
      <c r="F28" s="56"/>
      <c r="G28" s="106"/>
      <c r="H28" s="40"/>
      <c r="J28" s="20"/>
      <c r="K28" s="70"/>
      <c r="L28" s="20"/>
      <c r="M28" s="20"/>
      <c r="N28" s="106"/>
      <c r="O28" s="40"/>
      <c r="Q28" s="20"/>
      <c r="R28" s="7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3">
      <c r="A29" s="16"/>
      <c r="B29" s="2"/>
      <c r="C29" s="74"/>
      <c r="D29" s="8"/>
      <c r="E29" s="56"/>
      <c r="F29" s="56"/>
      <c r="G29" s="106"/>
      <c r="H29" s="40" t="s">
        <v>91</v>
      </c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3">
      <c r="A30" s="5" t="s">
        <v>18</v>
      </c>
      <c r="B30" s="18">
        <f>SUM(B8:B28)</f>
        <v>7000</v>
      </c>
      <c r="C30" s="18">
        <f>SUM(C8:C28)</f>
        <v>3272.7799999999993</v>
      </c>
      <c r="D30" s="18"/>
      <c r="E30" s="56"/>
      <c r="F30" s="56"/>
      <c r="G30" s="106"/>
      <c r="H30" s="40"/>
      <c r="J30" s="20"/>
      <c r="K30" s="102"/>
      <c r="L30" s="20"/>
      <c r="M30" s="20"/>
      <c r="N30" s="106"/>
      <c r="O30" s="40"/>
      <c r="Q30" s="20"/>
      <c r="R30" s="102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3">
      <c r="A31" s="5"/>
      <c r="C31" s="20"/>
      <c r="D31" s="35"/>
      <c r="E31" s="56"/>
      <c r="F31" s="56"/>
      <c r="G31" s="106"/>
      <c r="H31" s="40"/>
      <c r="K31" s="102"/>
      <c r="L31" s="20"/>
      <c r="M31" s="20"/>
      <c r="N31" s="106"/>
      <c r="O31" s="40"/>
      <c r="R31" s="102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3">
      <c r="A32" s="146"/>
      <c r="B32" s="97"/>
      <c r="C32" s="95"/>
      <c r="D32" s="36"/>
      <c r="E32" s="56"/>
      <c r="F32" s="56"/>
      <c r="G32" s="106"/>
      <c r="H32" t="s">
        <v>92</v>
      </c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3">
      <c r="A33" s="6"/>
      <c r="C33" s="73"/>
      <c r="E33" s="56"/>
      <c r="F33" s="56"/>
      <c r="G33" s="106"/>
      <c r="H33" s="40"/>
      <c r="J33" s="20"/>
      <c r="K33" s="70"/>
      <c r="L33" s="20"/>
      <c r="M33" s="20"/>
      <c r="N33" s="106"/>
      <c r="O33" s="40"/>
      <c r="Q33" s="20"/>
      <c r="R33" s="7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3">
      <c r="A34" s="6"/>
      <c r="C34" s="73"/>
      <c r="E34" s="56"/>
      <c r="F34" s="56"/>
      <c r="G34" s="106"/>
      <c r="H34" s="40"/>
      <c r="J34" s="20"/>
      <c r="K34" s="71">
        <f>K26-K29+K32</f>
        <v>13419.54</v>
      </c>
      <c r="L34" s="20"/>
      <c r="M34" s="20"/>
      <c r="N34" s="106"/>
      <c r="O34" s="40"/>
      <c r="Q34" s="20"/>
      <c r="R34" s="71">
        <f>R26-R29+R32</f>
        <v>13495.04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3">
      <c r="A35" s="6"/>
      <c r="C35" s="73"/>
      <c r="E35" s="56"/>
      <c r="F35" s="56"/>
      <c r="G35" s="94"/>
      <c r="H35" s="40"/>
      <c r="J35" s="20"/>
      <c r="K35" s="70"/>
      <c r="L35" s="20"/>
      <c r="M35" s="20"/>
      <c r="N35" s="94"/>
      <c r="O35" s="40"/>
      <c r="Q35" s="20"/>
      <c r="R35" s="7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3">
      <c r="B36" s="22"/>
      <c r="C36" s="20"/>
      <c r="E36" s="56"/>
      <c r="F36" s="56"/>
      <c r="G36" s="94" t="s">
        <v>93</v>
      </c>
      <c r="H36" s="40"/>
      <c r="J36" s="20"/>
      <c r="K36" s="71">
        <f>'Cash Book Yr end March 20'!H121</f>
        <v>13419.54</v>
      </c>
      <c r="L36" s="20"/>
      <c r="M36" s="20"/>
      <c r="N36" s="94" t="s">
        <v>93</v>
      </c>
      <c r="O36" s="40"/>
      <c r="Q36" s="20"/>
      <c r="R36" s="71">
        <f>'Cash Book Yr end March 20'!H122</f>
        <v>13495.04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3">
      <c r="A37" s="10"/>
      <c r="B37" s="22"/>
      <c r="C37" s="69"/>
      <c r="E37" s="56"/>
      <c r="F37" s="56"/>
      <c r="G37" s="94"/>
      <c r="H37" s="40"/>
      <c r="J37" s="20"/>
      <c r="K37" s="70"/>
      <c r="L37" s="20"/>
      <c r="M37" s="20"/>
      <c r="N37" s="94"/>
      <c r="O37" s="40"/>
      <c r="Q37" s="20"/>
      <c r="R37" s="7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3">
      <c r="E38" s="56"/>
      <c r="F38" s="56"/>
      <c r="G38" s="94"/>
      <c r="H38" s="40" t="s">
        <v>69</v>
      </c>
      <c r="J38" s="20"/>
      <c r="K38" s="71"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3">
      <c r="A39" s="6"/>
      <c r="B39" s="22"/>
      <c r="C39" s="20"/>
      <c r="E39" s="56"/>
      <c r="F39" s="56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6" x14ac:dyDescent="0.3">
      <c r="A40" s="5"/>
      <c r="B40" s="22"/>
      <c r="C40" s="20"/>
      <c r="E40" s="56"/>
      <c r="F40" s="56"/>
      <c r="G40" s="134"/>
      <c r="H40" s="135" t="s">
        <v>96</v>
      </c>
      <c r="I40" s="132"/>
      <c r="J40" s="132"/>
      <c r="K40" s="136">
        <f>K26+K8</f>
        <v>18158.690000000002</v>
      </c>
      <c r="L40" s="20"/>
      <c r="M40" s="20"/>
      <c r="N40" s="134"/>
      <c r="O40" s="135" t="s">
        <v>96</v>
      </c>
      <c r="P40" s="132"/>
      <c r="Q40" s="132"/>
      <c r="R40" s="136">
        <f>R26+R8</f>
        <v>17975.080000000002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3">
      <c r="A41" s="115"/>
      <c r="B41" s="121"/>
      <c r="C41" s="86"/>
      <c r="E41" s="56"/>
      <c r="F41" s="56"/>
      <c r="G41" s="56"/>
      <c r="H41" s="4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3">
      <c r="A42" s="115"/>
      <c r="B42" s="22"/>
      <c r="C42" s="20"/>
      <c r="E42" s="56"/>
      <c r="F42" s="56"/>
      <c r="G42" s="56"/>
      <c r="H42" s="40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3">
      <c r="A43" s="115"/>
      <c r="B43" s="22"/>
      <c r="C43" s="20"/>
      <c r="E43" s="56"/>
      <c r="F43" s="56"/>
      <c r="G43" s="56"/>
      <c r="H43" s="4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3">
      <c r="A44" s="115"/>
      <c r="B44" s="22"/>
      <c r="C44" s="20"/>
      <c r="E44" s="56"/>
      <c r="F44" s="56"/>
      <c r="G44" s="56"/>
      <c r="H44" s="4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3">
      <c r="A45" s="115"/>
      <c r="B45" s="22"/>
      <c r="C45" s="20"/>
      <c r="E45" s="56"/>
      <c r="F45" s="56"/>
      <c r="G45" s="56"/>
      <c r="H45" s="40"/>
      <c r="J45" s="20"/>
      <c r="K45" s="20"/>
      <c r="L45" s="20"/>
      <c r="M45" s="20"/>
      <c r="N45" s="23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3">
      <c r="A46" s="115"/>
      <c r="B46" s="22"/>
      <c r="C46" s="69"/>
      <c r="E46" s="56"/>
      <c r="F46" s="56"/>
      <c r="G46" s="56"/>
      <c r="H46" s="40"/>
      <c r="J46" s="20"/>
      <c r="K46" s="20"/>
      <c r="L46" s="20"/>
      <c r="M46" s="20"/>
      <c r="N46" s="23"/>
      <c r="O46" s="20"/>
      <c r="P46" s="20"/>
      <c r="Q46" s="20"/>
      <c r="R46" s="20"/>
      <c r="S46" s="20"/>
      <c r="T46" s="28"/>
      <c r="U46" s="28"/>
      <c r="V46" s="26"/>
      <c r="W46" s="26"/>
      <c r="X46" s="26"/>
      <c r="Y46" s="27"/>
      <c r="Z46" s="26"/>
      <c r="AA46" s="26"/>
      <c r="AB46" s="26"/>
      <c r="AC46" s="20"/>
      <c r="AD46" s="20"/>
    </row>
    <row r="47" spans="1:30" x14ac:dyDescent="0.3">
      <c r="A47" s="115"/>
      <c r="B47" s="22"/>
      <c r="C47" s="20"/>
      <c r="E47" s="56"/>
      <c r="F47" s="56"/>
      <c r="G47" s="56"/>
      <c r="H47" s="40"/>
      <c r="J47" s="20"/>
      <c r="K47" s="20"/>
      <c r="L47" s="20"/>
      <c r="M47" s="20"/>
      <c r="N47" s="107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5"/>
      <c r="AD47" s="20"/>
    </row>
    <row r="48" spans="1:30" x14ac:dyDescent="0.3">
      <c r="A48" s="115"/>
      <c r="B48" s="22"/>
      <c r="C48" s="20"/>
      <c r="E48" s="56"/>
      <c r="F48" s="56"/>
      <c r="G48" s="56"/>
      <c r="H48" s="4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30" x14ac:dyDescent="0.3">
      <c r="A49" s="115"/>
      <c r="B49" s="22"/>
      <c r="C49" s="69"/>
      <c r="E49" s="7"/>
      <c r="F49" s="7"/>
      <c r="G49" s="7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3">
      <c r="A50" s="115"/>
      <c r="B50" s="22"/>
      <c r="C50" s="20"/>
      <c r="E50" s="20"/>
      <c r="F50" s="20"/>
      <c r="G50" s="20"/>
      <c r="H50" s="20"/>
      <c r="I50" s="20"/>
      <c r="J50" s="20"/>
      <c r="K50" s="20"/>
      <c r="L50" s="20"/>
      <c r="M50" s="23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x14ac:dyDescent="0.3">
      <c r="B51" s="22"/>
      <c r="C51" s="21"/>
      <c r="E51" s="20"/>
      <c r="F51" s="20"/>
      <c r="G51" s="20"/>
      <c r="H51" s="20"/>
      <c r="I51" s="20"/>
      <c r="J51" s="20"/>
      <c r="K51" s="20"/>
      <c r="L51" s="20"/>
      <c r="M51" s="23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3">
      <c r="B52" s="22"/>
      <c r="C52" s="21"/>
      <c r="E52" s="20"/>
      <c r="F52" s="20"/>
      <c r="I52" s="20"/>
      <c r="J52" s="20"/>
      <c r="K52" s="20"/>
      <c r="L52" s="20"/>
      <c r="M52" s="98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3">
      <c r="B53" s="22"/>
      <c r="C53" s="21"/>
      <c r="E53" s="20"/>
      <c r="F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3">
      <c r="A54" s="21"/>
      <c r="B54" s="21"/>
      <c r="D54" s="20"/>
      <c r="E54" s="20"/>
      <c r="F54" s="20"/>
    </row>
    <row r="55" spans="1:30" x14ac:dyDescent="0.3">
      <c r="A55" s="21"/>
      <c r="B55" s="21"/>
      <c r="D55" s="20"/>
      <c r="E55" s="20"/>
      <c r="F55" s="20"/>
    </row>
    <row r="56" spans="1:30" x14ac:dyDescent="0.3">
      <c r="A56" s="21"/>
      <c r="B56" s="21"/>
      <c r="D56" s="20"/>
      <c r="E56" s="20"/>
      <c r="F56" s="20"/>
    </row>
    <row r="57" spans="1:30" x14ac:dyDescent="0.3">
      <c r="A57" s="21"/>
      <c r="B57" s="21"/>
      <c r="D57" s="20"/>
      <c r="E57" s="20"/>
      <c r="F57" s="20"/>
    </row>
    <row r="58" spans="1:30" x14ac:dyDescent="0.3">
      <c r="A58" s="21"/>
      <c r="B58" s="21"/>
      <c r="D58" s="20"/>
      <c r="E58" s="20"/>
      <c r="F58" s="20"/>
    </row>
    <row r="59" spans="1:30" x14ac:dyDescent="0.3">
      <c r="A59" s="21"/>
      <c r="B59" s="21"/>
      <c r="D59" s="20"/>
      <c r="E59" s="20"/>
    </row>
    <row r="60" spans="1:30" x14ac:dyDescent="0.3">
      <c r="A60" s="21"/>
      <c r="B60" s="21"/>
      <c r="D60" s="20"/>
      <c r="E60" s="20"/>
    </row>
    <row r="63" spans="1:30" x14ac:dyDescent="0.3">
      <c r="D63" s="10"/>
    </row>
    <row r="64" spans="1:30" x14ac:dyDescent="0.3">
      <c r="D64" s="10"/>
    </row>
    <row r="65" spans="4:5" x14ac:dyDescent="0.3">
      <c r="D65" s="6"/>
      <c r="E65" s="42"/>
    </row>
    <row r="66" spans="4:5" x14ac:dyDescent="0.3">
      <c r="D66" s="6"/>
      <c r="E66" s="122"/>
    </row>
    <row r="67" spans="4:5" x14ac:dyDescent="0.3">
      <c r="D67" s="10"/>
      <c r="E67" s="7"/>
    </row>
    <row r="68" spans="4:5" x14ac:dyDescent="0.3">
      <c r="D68" s="6"/>
      <c r="E68" s="7"/>
    </row>
    <row r="69" spans="4:5" x14ac:dyDescent="0.3">
      <c r="D69" s="6"/>
      <c r="E69" s="7"/>
    </row>
    <row r="70" spans="4:5" x14ac:dyDescent="0.3">
      <c r="D70" s="6"/>
      <c r="E70" s="7"/>
    </row>
    <row r="71" spans="4:5" x14ac:dyDescent="0.3">
      <c r="D71" s="6"/>
      <c r="E71" s="7"/>
    </row>
    <row r="72" spans="4:5" x14ac:dyDescent="0.3">
      <c r="D72" s="6"/>
      <c r="E72" s="7"/>
    </row>
    <row r="73" spans="4:5" x14ac:dyDescent="0.3">
      <c r="D73" s="6"/>
      <c r="E73" s="7"/>
    </row>
    <row r="74" spans="4:5" x14ac:dyDescent="0.3">
      <c r="D74" s="6"/>
      <c r="E74" s="7"/>
    </row>
    <row r="75" spans="4:5" x14ac:dyDescent="0.3">
      <c r="D75" s="6"/>
      <c r="E75" s="7"/>
    </row>
    <row r="76" spans="4:5" x14ac:dyDescent="0.3">
      <c r="D76" s="6"/>
      <c r="E76" s="7"/>
    </row>
    <row r="77" spans="4:5" x14ac:dyDescent="0.3">
      <c r="D77" s="6"/>
      <c r="E77" s="7"/>
    </row>
    <row r="78" spans="4:5" x14ac:dyDescent="0.3">
      <c r="D78" s="6"/>
      <c r="E78" s="7"/>
    </row>
    <row r="79" spans="4:5" x14ac:dyDescent="0.3">
      <c r="D79" s="6"/>
      <c r="E79" s="7"/>
    </row>
    <row r="80" spans="4:5" x14ac:dyDescent="0.3">
      <c r="D80" s="6"/>
      <c r="E80" s="7"/>
    </row>
    <row r="81" spans="4:5" x14ac:dyDescent="0.3">
      <c r="D81" s="6"/>
      <c r="E81" s="7"/>
    </row>
    <row r="82" spans="4:5" x14ac:dyDescent="0.3">
      <c r="D82" s="84"/>
      <c r="E82" s="7"/>
    </row>
    <row r="83" spans="4:5" x14ac:dyDescent="0.3">
      <c r="D83" s="6"/>
      <c r="E83" s="7"/>
    </row>
    <row r="84" spans="4:5" x14ac:dyDescent="0.3">
      <c r="D84" s="6"/>
      <c r="E84" s="7"/>
    </row>
    <row r="85" spans="4:5" x14ac:dyDescent="0.3">
      <c r="D85" s="6"/>
      <c r="E85" s="7"/>
    </row>
    <row r="86" spans="4:5" x14ac:dyDescent="0.3">
      <c r="D86" s="6"/>
      <c r="E86" s="7"/>
    </row>
    <row r="87" spans="4:5" x14ac:dyDescent="0.3">
      <c r="D87" s="2"/>
      <c r="E87" s="7"/>
    </row>
    <row r="88" spans="4:5" x14ac:dyDescent="0.3">
      <c r="D88" s="10"/>
      <c r="E88" s="7"/>
    </row>
    <row r="89" spans="4:5" x14ac:dyDescent="0.3">
      <c r="D89" s="6"/>
      <c r="E89" s="7"/>
    </row>
    <row r="90" spans="4:5" x14ac:dyDescent="0.3">
      <c r="D90" s="2"/>
      <c r="E90" s="7"/>
    </row>
    <row r="91" spans="4:5" x14ac:dyDescent="0.3">
      <c r="D91" s="84"/>
      <c r="E91" s="7"/>
    </row>
    <row r="92" spans="4:5" x14ac:dyDescent="0.3">
      <c r="D92" s="2"/>
      <c r="E92" s="7"/>
    </row>
    <row r="93" spans="4:5" x14ac:dyDescent="0.3">
      <c r="D93" s="2"/>
    </row>
    <row r="94" spans="4:5" x14ac:dyDescent="0.3">
      <c r="D94" s="85"/>
      <c r="E94" s="17"/>
    </row>
    <row r="95" spans="4:5" x14ac:dyDescent="0.3">
      <c r="D95" s="6"/>
    </row>
  </sheetData>
  <pageMargins left="0.7" right="0.7" top="0.75" bottom="0.75" header="0.3" footer="0.3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8A00-E4E2-4E9A-B2CC-376159F5AC24}">
  <sheetPr>
    <pageSetUpPr fitToPage="1"/>
  </sheetPr>
  <dimension ref="A1:AG92"/>
  <sheetViews>
    <sheetView topLeftCell="A9" workbookViewId="0">
      <selection activeCell="B29" sqref="B29"/>
    </sheetView>
  </sheetViews>
  <sheetFormatPr defaultRowHeight="14.4" x14ac:dyDescent="0.3"/>
  <cols>
    <col min="1" max="1" width="24.44140625" customWidth="1"/>
    <col min="2" max="3" width="12.88671875" customWidth="1"/>
    <col min="4" max="4" width="25.44140625" customWidth="1"/>
    <col min="5" max="5" width="11.77734375" customWidth="1"/>
    <col min="6" max="6" width="13.44140625" customWidth="1"/>
    <col min="7" max="7" width="11.5546875" customWidth="1"/>
    <col min="8" max="9" width="10.6640625" customWidth="1"/>
    <col min="10" max="10" width="13.109375" style="40" customWidth="1"/>
    <col min="11" max="11" width="12.5546875" customWidth="1"/>
    <col min="12" max="12" width="10.5546875" bestFit="1" customWidth="1"/>
    <col min="13" max="13" width="9.5546875" bestFit="1" customWidth="1"/>
    <col min="14" max="15" width="9.5546875" customWidth="1"/>
    <col min="16" max="16" width="10.6640625" customWidth="1"/>
    <col min="17" max="17" width="13.109375" style="40" customWidth="1"/>
    <col min="18" max="18" width="12.5546875" customWidth="1"/>
    <col min="19" max="19" width="8.21875" customWidth="1"/>
    <col min="20" max="20" width="9.5546875" bestFit="1" customWidth="1"/>
    <col min="22" max="23" width="10.6640625" customWidth="1"/>
    <col min="24" max="24" width="13.109375" customWidth="1"/>
    <col min="37" max="37" width="8.88671875" customWidth="1"/>
    <col min="42" max="42" width="8.88671875" customWidth="1"/>
  </cols>
  <sheetData>
    <row r="1" spans="1:33" x14ac:dyDescent="0.3">
      <c r="A1" s="22"/>
      <c r="B1" s="128"/>
      <c r="C1" s="129"/>
      <c r="D1" s="99"/>
      <c r="E1" s="99"/>
      <c r="F1" s="99"/>
      <c r="G1" s="32"/>
      <c r="H1" s="32"/>
      <c r="I1" s="20"/>
      <c r="L1" s="20"/>
      <c r="M1" s="20"/>
      <c r="N1" s="20"/>
      <c r="O1" s="20"/>
      <c r="P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x14ac:dyDescent="0.3">
      <c r="A2" s="22"/>
      <c r="B2" s="22"/>
      <c r="C2" s="20"/>
      <c r="E2" s="56"/>
      <c r="F2" s="56"/>
      <c r="G2" s="56"/>
      <c r="H2" s="4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18" x14ac:dyDescent="0.35">
      <c r="A3" s="3" t="s">
        <v>0</v>
      </c>
      <c r="B3" s="155" t="s">
        <v>200</v>
      </c>
      <c r="C3" s="155" t="s">
        <v>203</v>
      </c>
      <c r="D3" s="4"/>
      <c r="E3" s="57"/>
      <c r="F3" s="56"/>
      <c r="G3" s="104" t="s">
        <v>85</v>
      </c>
      <c r="H3" s="91"/>
      <c r="I3" s="92"/>
      <c r="J3" s="93"/>
      <c r="K3" s="100"/>
      <c r="L3" s="20"/>
      <c r="M3" s="20"/>
      <c r="N3" s="104" t="s">
        <v>85</v>
      </c>
      <c r="O3" s="91"/>
      <c r="P3" s="92"/>
      <c r="Q3" s="93"/>
      <c r="R3" s="100"/>
      <c r="S3" s="20"/>
      <c r="T3" s="149"/>
      <c r="U3" s="150"/>
      <c r="V3" s="151"/>
      <c r="W3" s="20"/>
      <c r="X3" s="31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5.6" x14ac:dyDescent="0.3">
      <c r="A4" s="5"/>
      <c r="C4" s="181" t="s">
        <v>238</v>
      </c>
      <c r="D4" s="8"/>
      <c r="E4" s="58"/>
      <c r="F4" s="58"/>
      <c r="G4" s="105" t="s">
        <v>88</v>
      </c>
      <c r="H4" s="41"/>
      <c r="I4" s="29" t="s">
        <v>234</v>
      </c>
      <c r="J4" s="68">
        <v>45504</v>
      </c>
      <c r="K4" s="101"/>
      <c r="L4" s="28"/>
      <c r="M4" s="28"/>
      <c r="N4" s="105" t="s">
        <v>88</v>
      </c>
      <c r="O4" s="41"/>
      <c r="P4" s="29" t="s">
        <v>234</v>
      </c>
      <c r="Q4" s="68">
        <v>45535</v>
      </c>
      <c r="R4" s="101"/>
      <c r="S4" s="28"/>
      <c r="T4" s="152"/>
      <c r="U4" s="41"/>
      <c r="V4" s="29"/>
      <c r="W4" s="68"/>
      <c r="X4" s="26"/>
      <c r="Y4" s="26"/>
      <c r="Z4" s="26"/>
      <c r="AA4" s="26"/>
      <c r="AB4" s="27"/>
      <c r="AC4" s="26"/>
      <c r="AD4" s="26"/>
      <c r="AE4" s="26"/>
      <c r="AF4" s="28"/>
      <c r="AG4" s="28"/>
    </row>
    <row r="5" spans="1:33" x14ac:dyDescent="0.3">
      <c r="A5" s="5"/>
      <c r="B5" s="34" t="s">
        <v>2</v>
      </c>
      <c r="C5" s="89" t="s">
        <v>86</v>
      </c>
      <c r="D5" s="39"/>
      <c r="E5" s="56"/>
      <c r="F5" s="56"/>
      <c r="G5" s="106"/>
      <c r="H5" s="40"/>
      <c r="J5" s="20"/>
      <c r="K5" s="70"/>
      <c r="L5" s="20"/>
      <c r="M5" s="20"/>
      <c r="N5" s="106"/>
      <c r="O5" s="40"/>
      <c r="Q5" s="20"/>
      <c r="R5" s="70"/>
      <c r="S5" s="20"/>
      <c r="T5" s="56"/>
      <c r="U5" s="4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x14ac:dyDescent="0.3">
      <c r="A6" s="12"/>
      <c r="C6" s="20"/>
      <c r="D6" s="14"/>
      <c r="E6" s="56"/>
      <c r="F6" s="56"/>
      <c r="G6" s="106" t="s">
        <v>98</v>
      </c>
      <c r="H6" s="40"/>
      <c r="J6" s="120">
        <v>45504</v>
      </c>
      <c r="K6" s="70"/>
      <c r="L6" s="20"/>
      <c r="M6" s="20"/>
      <c r="N6" s="106" t="s">
        <v>98</v>
      </c>
      <c r="O6" s="40"/>
      <c r="Q6" s="120">
        <v>45535</v>
      </c>
      <c r="R6" s="70"/>
      <c r="S6" s="20"/>
      <c r="T6" s="56"/>
      <c r="U6" s="40"/>
      <c r="W6" s="1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x14ac:dyDescent="0.3">
      <c r="A7" s="5" t="s">
        <v>122</v>
      </c>
      <c r="B7" s="6">
        <v>50</v>
      </c>
      <c r="C7" s="73">
        <v>57.72</v>
      </c>
      <c r="D7" s="8"/>
      <c r="E7" s="56"/>
      <c r="F7" s="56"/>
      <c r="G7" s="106"/>
      <c r="H7" s="40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56"/>
      <c r="U7" s="4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x14ac:dyDescent="0.3">
      <c r="A8" s="5" t="s">
        <v>4</v>
      </c>
      <c r="B8" s="6">
        <v>200</v>
      </c>
      <c r="C8" s="73">
        <v>202.5</v>
      </c>
      <c r="D8" s="8"/>
      <c r="E8" s="56"/>
      <c r="F8" s="56"/>
      <c r="G8" s="106" t="s">
        <v>89</v>
      </c>
      <c r="H8" s="40"/>
      <c r="J8" s="20"/>
      <c r="K8" s="71">
        <v>2413.13</v>
      </c>
      <c r="L8" s="20"/>
      <c r="M8" s="20"/>
      <c r="N8" s="106" t="s">
        <v>89</v>
      </c>
      <c r="O8" s="40"/>
      <c r="Q8" s="20"/>
      <c r="R8" s="71">
        <v>5461.86</v>
      </c>
      <c r="S8" s="20"/>
      <c r="T8" s="56"/>
      <c r="U8" s="40"/>
      <c r="W8" s="20"/>
      <c r="X8" s="32"/>
      <c r="Y8" s="20"/>
      <c r="Z8" s="20"/>
      <c r="AA8" s="20"/>
      <c r="AB8" s="20"/>
      <c r="AC8" s="20"/>
      <c r="AD8" s="20"/>
      <c r="AE8" s="20"/>
      <c r="AF8" s="20"/>
      <c r="AG8" s="20"/>
    </row>
    <row r="9" spans="1:33" x14ac:dyDescent="0.3">
      <c r="A9" s="5" t="s">
        <v>5</v>
      </c>
      <c r="B9" s="6">
        <v>4000</v>
      </c>
      <c r="C9" s="73">
        <v>1335.36</v>
      </c>
      <c r="D9" s="8"/>
      <c r="E9" s="56"/>
      <c r="F9" s="56"/>
      <c r="G9" s="106"/>
      <c r="H9" s="40" t="s">
        <v>97</v>
      </c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56"/>
      <c r="U9" s="40"/>
      <c r="W9" s="20"/>
      <c r="X9" s="86"/>
      <c r="Y9" s="20"/>
      <c r="Z9" s="20"/>
      <c r="AA9" s="20"/>
      <c r="AB9" s="20"/>
      <c r="AC9" s="20"/>
      <c r="AD9" s="20"/>
      <c r="AE9" s="20"/>
      <c r="AF9" s="20"/>
      <c r="AG9" s="20"/>
    </row>
    <row r="10" spans="1:33" x14ac:dyDescent="0.3">
      <c r="A10" s="5" t="s">
        <v>80</v>
      </c>
      <c r="B10" s="6">
        <v>750</v>
      </c>
      <c r="C10" s="73">
        <v>132.80000000000001</v>
      </c>
      <c r="D10" s="8"/>
      <c r="E10" s="56"/>
      <c r="F10" s="56"/>
      <c r="G10" s="106"/>
      <c r="H10" s="40"/>
      <c r="J10"/>
      <c r="K10" s="35"/>
      <c r="L10" s="20"/>
      <c r="M10" s="20"/>
      <c r="N10" s="106"/>
      <c r="O10" s="40"/>
      <c r="Q10"/>
      <c r="R10" s="35"/>
      <c r="S10" s="20"/>
      <c r="T10" s="56"/>
      <c r="U10" s="4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x14ac:dyDescent="0.3">
      <c r="A11" s="5" t="s">
        <v>6</v>
      </c>
      <c r="B11" s="6">
        <v>0</v>
      </c>
      <c r="C11" s="73">
        <v>0</v>
      </c>
      <c r="D11" s="8"/>
      <c r="E11" s="56"/>
      <c r="F11" s="56"/>
      <c r="G11" s="106"/>
      <c r="H11" s="40" t="s">
        <v>91</v>
      </c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56"/>
      <c r="U11" s="40"/>
      <c r="W11" s="20"/>
      <c r="X11" s="86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x14ac:dyDescent="0.3">
      <c r="A12" s="5" t="s">
        <v>7</v>
      </c>
      <c r="B12" s="6">
        <v>0</v>
      </c>
      <c r="C12" s="73">
        <v>0</v>
      </c>
      <c r="D12" s="8"/>
      <c r="E12" s="56"/>
      <c r="F12" s="56"/>
      <c r="G12" s="106"/>
      <c r="H12" s="40"/>
      <c r="J12" s="20"/>
      <c r="K12" s="102"/>
      <c r="L12" s="20"/>
      <c r="M12" s="20"/>
      <c r="N12" s="106"/>
      <c r="O12" s="40"/>
      <c r="Q12" s="20"/>
      <c r="R12" s="102"/>
      <c r="S12" s="20"/>
      <c r="T12" s="56"/>
      <c r="U12" s="40"/>
      <c r="W12" s="20"/>
      <c r="X12" s="86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x14ac:dyDescent="0.3">
      <c r="A13" s="5" t="s">
        <v>9</v>
      </c>
      <c r="B13" s="6">
        <v>150</v>
      </c>
      <c r="C13" s="73">
        <v>0</v>
      </c>
      <c r="D13" s="8"/>
      <c r="E13" s="56"/>
      <c r="F13" s="56"/>
      <c r="G13" s="106"/>
      <c r="H13" s="40"/>
      <c r="J13"/>
      <c r="K13" s="102"/>
      <c r="M13" s="20"/>
      <c r="N13" s="106"/>
      <c r="O13" s="40"/>
      <c r="Q13"/>
      <c r="R13" s="102"/>
      <c r="S13" s="20"/>
      <c r="T13" s="56"/>
      <c r="U13" s="40"/>
      <c r="X13" s="86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x14ac:dyDescent="0.3">
      <c r="A14" s="5" t="s">
        <v>11</v>
      </c>
      <c r="B14" s="6">
        <v>250</v>
      </c>
      <c r="C14" s="73">
        <v>225.83</v>
      </c>
      <c r="D14" s="8"/>
      <c r="E14" s="56"/>
      <c r="F14" s="56"/>
      <c r="G14" s="106"/>
      <c r="H14" t="s">
        <v>92</v>
      </c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T14" s="56"/>
      <c r="W14" s="20"/>
      <c r="X14" s="86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x14ac:dyDescent="0.3">
      <c r="A15" s="5" t="s">
        <v>10</v>
      </c>
      <c r="B15" s="6">
        <v>40</v>
      </c>
      <c r="C15" s="73">
        <v>0</v>
      </c>
      <c r="D15" s="8"/>
      <c r="E15" s="56"/>
      <c r="F15" s="56"/>
      <c r="G15" s="106"/>
      <c r="H15" s="40"/>
      <c r="J15" s="20"/>
      <c r="K15" s="102"/>
      <c r="L15" s="20"/>
      <c r="N15" s="106"/>
      <c r="O15" s="40"/>
      <c r="Q15" s="20"/>
      <c r="R15" s="102"/>
      <c r="S15" s="20"/>
      <c r="T15" s="56"/>
      <c r="U15" s="40"/>
      <c r="W15" s="20"/>
      <c r="X15" s="86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3">
      <c r="A16" s="5" t="s">
        <v>14</v>
      </c>
      <c r="B16" s="6">
        <v>100</v>
      </c>
      <c r="C16" s="73">
        <v>0</v>
      </c>
      <c r="D16" s="8"/>
      <c r="E16" s="56"/>
      <c r="F16" s="56"/>
      <c r="G16" s="106"/>
      <c r="H16" s="40"/>
      <c r="J16"/>
      <c r="K16" s="71">
        <f>K8-K11+K14</f>
        <v>2413.13</v>
      </c>
      <c r="N16" s="106"/>
      <c r="O16" s="40"/>
      <c r="Q16"/>
      <c r="R16" s="71">
        <f>R8-R11+R14</f>
        <v>5461.86</v>
      </c>
      <c r="S16" s="20"/>
      <c r="T16" s="56"/>
      <c r="U16" s="40"/>
      <c r="X16" s="32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x14ac:dyDescent="0.3">
      <c r="A17" s="5" t="s">
        <v>76</v>
      </c>
      <c r="B17" s="6">
        <v>100</v>
      </c>
      <c r="C17" s="73">
        <v>78</v>
      </c>
      <c r="D17" s="8"/>
      <c r="E17" s="56"/>
      <c r="F17" s="56"/>
      <c r="G17" s="106"/>
      <c r="H17" s="40"/>
      <c r="J17"/>
      <c r="K17" s="102"/>
      <c r="M17" s="20"/>
      <c r="N17" s="106"/>
      <c r="O17" s="40"/>
      <c r="Q17"/>
      <c r="R17" s="102"/>
      <c r="S17" s="20"/>
      <c r="T17" s="56"/>
      <c r="U17" s="40"/>
      <c r="X17" s="86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x14ac:dyDescent="0.3">
      <c r="A18" s="5" t="s">
        <v>83</v>
      </c>
      <c r="B18" s="6">
        <v>400</v>
      </c>
      <c r="C18" s="73">
        <v>0</v>
      </c>
      <c r="D18" s="8"/>
      <c r="E18" s="56"/>
      <c r="F18" s="56"/>
      <c r="G18" s="106" t="s">
        <v>93</v>
      </c>
      <c r="H18" s="40"/>
      <c r="J18"/>
      <c r="K18" s="66">
        <f>'Cash Book Yr end March 20'!F22</f>
        <v>2413.13</v>
      </c>
      <c r="M18" s="20"/>
      <c r="N18" s="106" t="s">
        <v>93</v>
      </c>
      <c r="O18" s="40"/>
      <c r="Q18"/>
      <c r="R18" s="66">
        <f>'Cash Book Yr end March 20'!F28</f>
        <v>5461.8600000000006</v>
      </c>
      <c r="S18" s="20"/>
      <c r="T18" s="56"/>
      <c r="U18" s="40"/>
      <c r="X18" s="42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x14ac:dyDescent="0.3">
      <c r="A19" s="5" t="s">
        <v>146</v>
      </c>
      <c r="B19" s="6">
        <v>250</v>
      </c>
      <c r="C19" s="73">
        <v>214.44</v>
      </c>
      <c r="D19" s="8"/>
      <c r="E19" s="56"/>
      <c r="F19" s="56"/>
      <c r="G19" s="106"/>
      <c r="H19" s="40"/>
      <c r="J19" s="20"/>
      <c r="K19" s="102"/>
      <c r="M19" s="20"/>
      <c r="N19" s="106"/>
      <c r="O19" s="40"/>
      <c r="Q19" s="20"/>
      <c r="R19" s="102"/>
      <c r="S19" s="20"/>
      <c r="T19" s="56"/>
      <c r="U19" s="40"/>
      <c r="W19" s="20"/>
      <c r="X19" s="86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x14ac:dyDescent="0.3">
      <c r="A20" s="5" t="s">
        <v>15</v>
      </c>
      <c r="B20" s="6">
        <v>50</v>
      </c>
      <c r="C20" s="73">
        <v>0</v>
      </c>
      <c r="D20" s="8"/>
      <c r="E20" s="56"/>
      <c r="F20" s="56"/>
      <c r="G20" s="106"/>
      <c r="H20" s="40" t="s">
        <v>69</v>
      </c>
      <c r="J20" s="20"/>
      <c r="K20" s="103">
        <f>K16-K18</f>
        <v>0</v>
      </c>
      <c r="L20" s="20"/>
      <c r="M20" s="20"/>
      <c r="N20" s="106"/>
      <c r="O20" s="40" t="s">
        <v>69</v>
      </c>
      <c r="Q20" s="20"/>
      <c r="R20" s="103">
        <f>R16-R18</f>
        <v>0</v>
      </c>
      <c r="S20" s="20"/>
      <c r="T20" s="56"/>
      <c r="U20" s="40"/>
      <c r="W20" s="20"/>
      <c r="X20" s="88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x14ac:dyDescent="0.3">
      <c r="A21" s="5" t="s">
        <v>16</v>
      </c>
      <c r="B21" s="6">
        <v>150</v>
      </c>
      <c r="C21" s="73">
        <v>0</v>
      </c>
      <c r="D21" s="8"/>
      <c r="E21" s="56"/>
      <c r="F21" s="56"/>
      <c r="G21" s="106"/>
      <c r="H21" s="40"/>
      <c r="J21"/>
      <c r="K21" s="35"/>
      <c r="L21" s="20"/>
      <c r="M21" s="20"/>
      <c r="N21" s="106"/>
      <c r="O21" s="40"/>
      <c r="Q21"/>
      <c r="R21" s="35"/>
      <c r="S21" s="20"/>
      <c r="T21" s="56"/>
      <c r="U21" s="4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x14ac:dyDescent="0.3">
      <c r="A22" s="5" t="s">
        <v>17</v>
      </c>
      <c r="B22" s="6">
        <v>5</v>
      </c>
      <c r="C22" s="73">
        <v>0</v>
      </c>
      <c r="D22" s="8"/>
      <c r="E22" s="56"/>
      <c r="F22" s="56"/>
      <c r="G22" s="106"/>
      <c r="H22" s="40"/>
      <c r="J22" s="20"/>
      <c r="K22" s="102"/>
      <c r="L22" s="20"/>
      <c r="M22" s="20"/>
      <c r="N22" s="106"/>
      <c r="O22" s="40"/>
      <c r="Q22" s="20"/>
      <c r="R22" s="102"/>
      <c r="S22" s="20"/>
      <c r="T22" s="56"/>
      <c r="U22" s="40"/>
      <c r="W22" s="20"/>
      <c r="X22" s="86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x14ac:dyDescent="0.3">
      <c r="A23" s="5" t="s">
        <v>81</v>
      </c>
      <c r="B23" s="6">
        <v>500</v>
      </c>
      <c r="C23" s="73">
        <v>0</v>
      </c>
      <c r="D23" s="8"/>
      <c r="E23" s="56"/>
      <c r="F23" s="56"/>
      <c r="G23" s="106"/>
      <c r="H23" s="40"/>
      <c r="J23" s="20"/>
      <c r="K23" s="102"/>
      <c r="L23" s="20"/>
      <c r="M23" s="20"/>
      <c r="N23" s="106"/>
      <c r="O23" s="40"/>
      <c r="Q23" s="20"/>
      <c r="R23" s="102"/>
      <c r="S23" s="20"/>
      <c r="T23" s="56"/>
      <c r="U23" s="40"/>
      <c r="W23" s="20"/>
      <c r="X23" s="86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x14ac:dyDescent="0.3">
      <c r="A24" s="5" t="s">
        <v>123</v>
      </c>
      <c r="B24" s="6">
        <v>5</v>
      </c>
      <c r="C24" s="73">
        <v>0</v>
      </c>
      <c r="D24" s="8"/>
      <c r="E24" s="56"/>
      <c r="F24" s="56"/>
      <c r="G24" s="106"/>
      <c r="H24" s="40"/>
      <c r="J24" s="20"/>
      <c r="K24" s="102"/>
      <c r="L24" s="20"/>
      <c r="M24" s="20"/>
      <c r="N24" s="106"/>
      <c r="O24" s="40"/>
      <c r="Q24" s="20"/>
      <c r="R24" s="102"/>
      <c r="S24" s="20"/>
      <c r="T24" s="56"/>
      <c r="U24" s="40"/>
      <c r="W24" s="20"/>
      <c r="X24" s="86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x14ac:dyDescent="0.3">
      <c r="A25" s="5"/>
      <c r="B25" s="6"/>
      <c r="C25" s="73">
        <v>0</v>
      </c>
      <c r="D25" s="8"/>
      <c r="E25" s="56"/>
      <c r="F25" s="56"/>
      <c r="G25" s="106"/>
      <c r="H25" s="40"/>
      <c r="J25" s="20"/>
      <c r="K25" s="102"/>
      <c r="L25" s="20"/>
      <c r="M25" s="20"/>
      <c r="N25" s="106"/>
      <c r="O25" s="40"/>
      <c r="Q25" s="20"/>
      <c r="R25" s="102"/>
      <c r="S25" s="20"/>
      <c r="T25" s="56"/>
      <c r="U25" s="40"/>
      <c r="W25" s="20"/>
      <c r="X25" s="86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x14ac:dyDescent="0.3">
      <c r="A26" s="5"/>
      <c r="B26" s="6"/>
      <c r="C26" s="73"/>
      <c r="D26" s="11"/>
      <c r="E26" s="56"/>
      <c r="F26" s="56"/>
      <c r="G26" s="106" t="s">
        <v>94</v>
      </c>
      <c r="H26" s="40"/>
      <c r="J26" s="20"/>
      <c r="K26" s="71">
        <v>13295.54</v>
      </c>
      <c r="L26" s="20"/>
      <c r="M26" s="20"/>
      <c r="N26" s="106" t="s">
        <v>94</v>
      </c>
      <c r="O26" s="40"/>
      <c r="Q26" s="20"/>
      <c r="R26" s="71">
        <v>13363.54</v>
      </c>
      <c r="S26" s="20"/>
      <c r="T26" s="56"/>
      <c r="U26" s="40"/>
      <c r="W26" s="20"/>
      <c r="X26" s="32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x14ac:dyDescent="0.3">
      <c r="A27" s="16" t="s">
        <v>12</v>
      </c>
      <c r="B27" s="13"/>
      <c r="C27" s="73">
        <v>21.93</v>
      </c>
      <c r="D27" s="8"/>
      <c r="E27" s="56"/>
      <c r="F27" s="56"/>
      <c r="G27" s="106"/>
      <c r="H27" s="40" t="s">
        <v>95</v>
      </c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56"/>
      <c r="U27" s="4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x14ac:dyDescent="0.3">
      <c r="A28" s="16"/>
      <c r="B28" s="2"/>
      <c r="C28" s="74"/>
      <c r="D28" s="8"/>
      <c r="E28" s="56"/>
      <c r="F28" s="56"/>
      <c r="G28" s="106"/>
      <c r="H28" s="40"/>
      <c r="J28" s="20"/>
      <c r="K28" s="70"/>
      <c r="L28" s="20"/>
      <c r="M28" s="20"/>
      <c r="N28" s="106"/>
      <c r="O28" s="40"/>
      <c r="Q28" s="20"/>
      <c r="R28" s="70"/>
      <c r="S28" s="20"/>
      <c r="T28" s="56"/>
      <c r="U28" s="4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x14ac:dyDescent="0.3">
      <c r="A29" s="5" t="s">
        <v>18</v>
      </c>
      <c r="B29" s="18">
        <f>SUM(B7:B27)</f>
        <v>7000</v>
      </c>
      <c r="C29" s="18">
        <f>SUM(C7:C27)</f>
        <v>2268.5799999999995</v>
      </c>
      <c r="D29" s="18"/>
      <c r="E29" s="56"/>
      <c r="F29" s="56"/>
      <c r="G29" s="106"/>
      <c r="H29" s="40" t="s">
        <v>91</v>
      </c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56"/>
      <c r="U29" s="40"/>
      <c r="W29" s="20"/>
      <c r="X29" s="32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x14ac:dyDescent="0.3">
      <c r="A30" s="117"/>
      <c r="B30" s="6"/>
      <c r="C30" s="73"/>
      <c r="D30" s="8"/>
      <c r="E30" s="56"/>
      <c r="F30" s="56"/>
      <c r="G30" s="106"/>
      <c r="H30" s="40"/>
      <c r="J30" s="20"/>
      <c r="K30" s="102"/>
      <c r="L30" s="20"/>
      <c r="M30" s="20"/>
      <c r="N30" s="106"/>
      <c r="O30" s="40"/>
      <c r="Q30" s="20"/>
      <c r="R30" s="102"/>
      <c r="S30" s="20"/>
      <c r="T30" s="56"/>
      <c r="U30" s="40"/>
      <c r="X30" s="32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x14ac:dyDescent="0.3">
      <c r="A31" s="5"/>
      <c r="C31" s="20"/>
      <c r="D31" s="35"/>
      <c r="E31" s="56"/>
      <c r="F31" s="56"/>
      <c r="G31" s="106"/>
      <c r="H31" s="40"/>
      <c r="J31"/>
      <c r="K31" s="102"/>
      <c r="L31" s="20"/>
      <c r="M31" s="20"/>
      <c r="N31" s="106"/>
      <c r="O31" s="40"/>
      <c r="Q31"/>
      <c r="R31" s="102"/>
      <c r="S31" s="20"/>
      <c r="T31" s="56"/>
      <c r="U31" s="4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x14ac:dyDescent="0.3">
      <c r="A32" s="145"/>
      <c r="B32" s="143"/>
      <c r="C32" s="141"/>
      <c r="D32" s="143"/>
      <c r="E32" s="56"/>
      <c r="F32" s="56"/>
      <c r="G32" s="106"/>
      <c r="H32" t="s">
        <v>92</v>
      </c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T32" s="56"/>
      <c r="U32" s="4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ht="15.6" x14ac:dyDescent="0.3">
      <c r="A33" s="6"/>
      <c r="C33" s="73"/>
      <c r="E33" s="56"/>
      <c r="F33" s="56"/>
      <c r="G33" s="106"/>
      <c r="H33" s="40"/>
      <c r="J33" s="20"/>
      <c r="K33" s="70"/>
      <c r="L33" s="20"/>
      <c r="M33" s="20"/>
      <c r="N33" s="106"/>
      <c r="O33" s="40"/>
      <c r="Q33" s="20"/>
      <c r="R33" s="70"/>
      <c r="S33" s="20"/>
      <c r="T33" s="56"/>
      <c r="U33" s="87"/>
      <c r="W33" s="20"/>
      <c r="X33" s="32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x14ac:dyDescent="0.3">
      <c r="A34" s="6"/>
      <c r="C34" s="73"/>
      <c r="E34" s="56"/>
      <c r="F34" s="56"/>
      <c r="G34" s="106"/>
      <c r="H34" s="40"/>
      <c r="J34" s="20"/>
      <c r="K34" s="71">
        <f>K26-K29+K32</f>
        <v>13295.54</v>
      </c>
      <c r="L34" s="20"/>
      <c r="M34" s="20"/>
      <c r="N34" s="106"/>
      <c r="O34" s="40"/>
      <c r="Q34" s="20"/>
      <c r="R34" s="71">
        <f>R26-R29+R32</f>
        <v>13363.54</v>
      </c>
      <c r="S34" s="20"/>
      <c r="T34" s="56"/>
      <c r="U34" s="4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x14ac:dyDescent="0.3">
      <c r="A35" s="6"/>
      <c r="C35" s="73"/>
      <c r="E35" s="56"/>
      <c r="F35" s="56"/>
      <c r="G35" s="94"/>
      <c r="H35" s="40"/>
      <c r="J35" s="20"/>
      <c r="K35" s="70"/>
      <c r="L35" s="20"/>
      <c r="M35" s="20"/>
      <c r="N35" s="94"/>
      <c r="O35" s="40"/>
      <c r="Q35" s="20"/>
      <c r="R35" s="7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x14ac:dyDescent="0.3">
      <c r="A36" s="22"/>
      <c r="B36" s="22"/>
      <c r="C36" s="20"/>
      <c r="E36" s="56"/>
      <c r="F36" s="56"/>
      <c r="G36" s="94" t="s">
        <v>93</v>
      </c>
      <c r="H36" s="40"/>
      <c r="J36" s="20"/>
      <c r="K36" s="71">
        <f>'Cash Book Yr end March 20'!H119</f>
        <v>13295.54</v>
      </c>
      <c r="L36" s="20"/>
      <c r="M36" s="20"/>
      <c r="N36" s="94" t="s">
        <v>93</v>
      </c>
      <c r="O36" s="40"/>
      <c r="Q36" s="20"/>
      <c r="R36" s="71">
        <f>'Cash Book Yr end March 20'!H120</f>
        <v>13363.54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x14ac:dyDescent="0.3">
      <c r="A37" s="10"/>
      <c r="B37" s="22"/>
      <c r="C37" s="69"/>
      <c r="E37" s="56"/>
      <c r="F37" s="56"/>
      <c r="G37" s="94"/>
      <c r="H37" s="40"/>
      <c r="J37" s="20"/>
      <c r="K37" s="70"/>
      <c r="L37" s="20"/>
      <c r="M37" s="20"/>
      <c r="N37" s="94"/>
      <c r="O37" s="40"/>
      <c r="Q37" s="20"/>
      <c r="R37" s="7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x14ac:dyDescent="0.3">
      <c r="A38" s="6"/>
      <c r="B38" s="22"/>
      <c r="C38" s="20"/>
      <c r="E38" s="56"/>
      <c r="F38" s="56"/>
      <c r="G38" s="94"/>
      <c r="H38" s="40" t="s">
        <v>69</v>
      </c>
      <c r="J38" s="20"/>
      <c r="K38" s="71"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x14ac:dyDescent="0.3">
      <c r="A39" s="6"/>
      <c r="B39" s="22"/>
      <c r="C39" s="20"/>
      <c r="E39" s="56"/>
      <c r="F39" s="56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5.6" x14ac:dyDescent="0.3">
      <c r="A40" s="115"/>
      <c r="B40" s="121"/>
      <c r="C40" s="86"/>
      <c r="E40" s="56"/>
      <c r="F40" s="56"/>
      <c r="G40" s="134"/>
      <c r="H40" s="135" t="s">
        <v>96</v>
      </c>
      <c r="I40" s="132"/>
      <c r="J40" s="132"/>
      <c r="K40" s="136">
        <f>K26+K8</f>
        <v>15708.670000000002</v>
      </c>
      <c r="L40" s="20"/>
      <c r="M40" s="20"/>
      <c r="N40" s="134"/>
      <c r="O40" s="135" t="s">
        <v>96</v>
      </c>
      <c r="P40" s="132"/>
      <c r="Q40" s="132"/>
      <c r="R40" s="136">
        <f>R26+R8</f>
        <v>18825.400000000001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x14ac:dyDescent="0.3">
      <c r="A41" s="115"/>
      <c r="B41" s="121"/>
      <c r="C41" s="20"/>
      <c r="E41" s="56"/>
      <c r="F41" s="56"/>
      <c r="G41" s="56"/>
      <c r="H41" s="4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x14ac:dyDescent="0.3">
      <c r="A42" s="115"/>
      <c r="B42" s="22"/>
      <c r="C42" s="20"/>
      <c r="E42" s="56"/>
      <c r="F42" s="56"/>
      <c r="G42" s="56"/>
      <c r="H42" s="40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x14ac:dyDescent="0.3">
      <c r="A43" s="115"/>
      <c r="B43" s="22"/>
      <c r="C43" s="20"/>
      <c r="E43" s="56"/>
      <c r="F43" s="56"/>
      <c r="G43" s="56"/>
      <c r="H43" s="4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x14ac:dyDescent="0.3">
      <c r="A44" s="115"/>
      <c r="B44" s="22"/>
      <c r="C44" s="20"/>
      <c r="E44" s="56"/>
      <c r="F44" s="56"/>
      <c r="G44" s="56"/>
      <c r="H44" s="4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6"/>
      <c r="U44" s="28"/>
      <c r="V44" s="28"/>
      <c r="W44" s="28"/>
      <c r="X44" s="28"/>
      <c r="Y44" s="26"/>
      <c r="Z44" s="26"/>
      <c r="AA44" s="26"/>
      <c r="AB44" s="27"/>
      <c r="AC44" s="26"/>
      <c r="AD44" s="26"/>
      <c r="AE44" s="26"/>
      <c r="AF44" s="20"/>
      <c r="AG44" s="20"/>
    </row>
    <row r="45" spans="1:33" x14ac:dyDescent="0.3">
      <c r="A45" s="115"/>
      <c r="B45" s="22"/>
      <c r="C45" s="20"/>
      <c r="E45" s="56"/>
      <c r="F45" s="56"/>
      <c r="G45" s="56"/>
      <c r="H45" s="40"/>
      <c r="J45" s="20"/>
      <c r="K45" s="20"/>
      <c r="L45" s="20"/>
      <c r="M45" s="20"/>
      <c r="N45" s="23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5"/>
      <c r="AG45" s="20"/>
    </row>
    <row r="46" spans="1:33" x14ac:dyDescent="0.3">
      <c r="A46" s="115"/>
      <c r="B46" s="22"/>
      <c r="C46" s="69"/>
      <c r="E46" s="56"/>
      <c r="F46" s="56"/>
      <c r="G46" s="56"/>
      <c r="H46" s="40"/>
      <c r="J46" s="20"/>
      <c r="K46" s="20"/>
      <c r="L46" s="20"/>
      <c r="M46" s="20"/>
      <c r="N46" s="23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5"/>
      <c r="AG46" s="20"/>
    </row>
    <row r="47" spans="1:33" x14ac:dyDescent="0.3">
      <c r="A47" s="115"/>
      <c r="B47" s="22"/>
      <c r="C47" s="20"/>
      <c r="E47" s="56"/>
      <c r="F47" s="56"/>
      <c r="G47" s="56"/>
      <c r="H47" s="40"/>
      <c r="J47" s="20"/>
      <c r="K47" s="20"/>
      <c r="L47" s="20"/>
      <c r="M47" s="20"/>
      <c r="N47" s="107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x14ac:dyDescent="0.3">
      <c r="A48" s="115"/>
      <c r="B48" s="22"/>
      <c r="C48" s="20"/>
      <c r="E48" s="56"/>
      <c r="F48" s="56"/>
      <c r="G48" s="56"/>
      <c r="H48" s="4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x14ac:dyDescent="0.3">
      <c r="A49" s="115"/>
      <c r="B49" s="22"/>
      <c r="C49" s="20"/>
      <c r="E49" s="20"/>
      <c r="F49" s="20"/>
      <c r="G49" s="20"/>
      <c r="H49" s="20"/>
      <c r="I49" s="20"/>
      <c r="J49" s="20"/>
      <c r="K49" s="20"/>
      <c r="L49" s="20"/>
      <c r="M49" s="23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x14ac:dyDescent="0.3">
      <c r="A50" s="22"/>
      <c r="B50" s="22"/>
      <c r="C50" s="21"/>
      <c r="E50" s="20"/>
      <c r="F50" s="20"/>
      <c r="G50" s="20"/>
      <c r="H50" s="20"/>
      <c r="I50" s="20"/>
      <c r="J50" s="20"/>
      <c r="K50" s="20"/>
      <c r="L50" s="20"/>
      <c r="M50" s="23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1:33" x14ac:dyDescent="0.3">
      <c r="A51" s="22"/>
      <c r="B51" s="22"/>
      <c r="C51" s="21"/>
      <c r="E51" s="20"/>
      <c r="F51" s="20"/>
      <c r="G51" s="40"/>
      <c r="I51" s="20"/>
      <c r="J51" s="20"/>
      <c r="K51" s="20"/>
      <c r="L51" s="20"/>
      <c r="M51" s="98"/>
      <c r="N51" s="20"/>
      <c r="O51" s="20"/>
      <c r="P51" s="20"/>
      <c r="Q51" s="20"/>
      <c r="R51" s="20"/>
    </row>
    <row r="52" spans="1:33" x14ac:dyDescent="0.3">
      <c r="A52" s="22"/>
      <c r="B52" s="22"/>
      <c r="C52" s="21"/>
      <c r="E52" s="20"/>
      <c r="F52" s="20"/>
      <c r="G52" s="40"/>
      <c r="I52" s="20"/>
      <c r="J52" s="20"/>
      <c r="K52" s="20"/>
      <c r="L52" s="20"/>
      <c r="M52" s="98"/>
      <c r="N52" s="20"/>
      <c r="O52" s="20"/>
      <c r="P52" s="20"/>
      <c r="Q52" s="20"/>
      <c r="R52" s="20"/>
    </row>
    <row r="53" spans="1:33" x14ac:dyDescent="0.3">
      <c r="A53" s="22"/>
      <c r="B53" s="22"/>
      <c r="C53" s="21"/>
      <c r="G53" s="20"/>
      <c r="H53" s="20"/>
      <c r="I53" s="20"/>
      <c r="P53" s="20"/>
    </row>
    <row r="54" spans="1:33" x14ac:dyDescent="0.3">
      <c r="A54" s="22"/>
      <c r="B54" s="22"/>
      <c r="C54" s="21"/>
      <c r="G54" s="20"/>
      <c r="H54" s="20"/>
      <c r="I54" s="20"/>
      <c r="P54" s="20"/>
    </row>
    <row r="55" spans="1:33" x14ac:dyDescent="0.3">
      <c r="A55" s="22"/>
      <c r="B55" s="22"/>
      <c r="C55" s="21"/>
      <c r="G55" s="20"/>
      <c r="H55" s="20"/>
      <c r="I55" s="20"/>
      <c r="P55" s="20"/>
    </row>
    <row r="60" spans="1:33" x14ac:dyDescent="0.3">
      <c r="D60" s="10"/>
      <c r="E60" s="10"/>
      <c r="F60" s="10"/>
      <c r="G60" s="10"/>
    </row>
    <row r="61" spans="1:33" x14ac:dyDescent="0.3">
      <c r="D61" s="10"/>
      <c r="E61" s="10"/>
      <c r="F61" s="10"/>
      <c r="G61" s="33"/>
    </row>
    <row r="62" spans="1:33" x14ac:dyDescent="0.3">
      <c r="D62" s="6"/>
      <c r="E62" s="6"/>
      <c r="F62" s="6"/>
      <c r="G62" s="10"/>
      <c r="H62" s="99"/>
    </row>
    <row r="63" spans="1:33" x14ac:dyDescent="0.3">
      <c r="D63" s="6"/>
      <c r="E63" s="6"/>
      <c r="F63" s="6"/>
      <c r="G63" s="34"/>
      <c r="H63" s="38"/>
    </row>
    <row r="64" spans="1:33" x14ac:dyDescent="0.3">
      <c r="D64" s="10"/>
      <c r="E64" s="10"/>
      <c r="F64" s="10"/>
      <c r="G64" s="10"/>
      <c r="H64" s="7"/>
    </row>
    <row r="65" spans="4:8" x14ac:dyDescent="0.3">
      <c r="D65" s="6"/>
      <c r="E65" s="6"/>
      <c r="F65" s="6"/>
      <c r="G65" s="7"/>
      <c r="H65" s="7"/>
    </row>
    <row r="66" spans="4:8" x14ac:dyDescent="0.3">
      <c r="D66" s="6"/>
      <c r="E66" s="6"/>
      <c r="F66" s="6"/>
      <c r="G66" s="7"/>
      <c r="H66" s="7"/>
    </row>
    <row r="67" spans="4:8" x14ac:dyDescent="0.3">
      <c r="D67" s="6"/>
      <c r="E67" s="6"/>
      <c r="F67" s="6"/>
      <c r="G67" s="7"/>
      <c r="H67" s="7"/>
    </row>
    <row r="68" spans="4:8" x14ac:dyDescent="0.3">
      <c r="D68" s="6"/>
      <c r="E68" s="6"/>
      <c r="F68" s="6"/>
      <c r="G68" s="7"/>
      <c r="H68" s="7"/>
    </row>
    <row r="69" spans="4:8" x14ac:dyDescent="0.3">
      <c r="D69" s="6"/>
      <c r="E69" s="6"/>
      <c r="F69" s="6"/>
      <c r="G69" s="7"/>
      <c r="H69" s="7"/>
    </row>
    <row r="70" spans="4:8" x14ac:dyDescent="0.3">
      <c r="D70" s="6"/>
      <c r="E70" s="6"/>
      <c r="F70" s="6"/>
      <c r="G70" s="7"/>
      <c r="H70" s="7"/>
    </row>
    <row r="71" spans="4:8" x14ac:dyDescent="0.3">
      <c r="D71" s="6"/>
      <c r="E71" s="6"/>
      <c r="F71" s="6"/>
      <c r="G71" s="7"/>
      <c r="H71" s="7"/>
    </row>
    <row r="72" spans="4:8" x14ac:dyDescent="0.3">
      <c r="D72" s="6"/>
      <c r="E72" s="6"/>
      <c r="F72" s="6"/>
      <c r="G72" s="7"/>
      <c r="H72" s="7"/>
    </row>
    <row r="73" spans="4:8" x14ac:dyDescent="0.3">
      <c r="D73" s="6"/>
      <c r="E73" s="6"/>
      <c r="F73" s="6"/>
      <c r="G73" s="7"/>
      <c r="H73" s="7"/>
    </row>
    <row r="74" spans="4:8" x14ac:dyDescent="0.3">
      <c r="D74" s="6"/>
      <c r="E74" s="6"/>
      <c r="F74" s="6"/>
      <c r="G74" s="7"/>
      <c r="H74" s="7"/>
    </row>
    <row r="75" spans="4:8" x14ac:dyDescent="0.3">
      <c r="D75" s="6"/>
      <c r="E75" s="6"/>
      <c r="F75" s="6"/>
      <c r="G75" s="7"/>
      <c r="H75" s="7"/>
    </row>
    <row r="76" spans="4:8" x14ac:dyDescent="0.3">
      <c r="D76" s="6"/>
      <c r="E76" s="6"/>
      <c r="F76" s="6"/>
      <c r="G76" s="7"/>
      <c r="H76" s="7"/>
    </row>
    <row r="77" spans="4:8" x14ac:dyDescent="0.3">
      <c r="D77" s="6"/>
      <c r="E77" s="6"/>
      <c r="F77" s="6"/>
      <c r="G77" s="7"/>
      <c r="H77" s="7"/>
    </row>
    <row r="78" spans="4:8" x14ac:dyDescent="0.3">
      <c r="D78" s="6"/>
      <c r="E78" s="6"/>
      <c r="F78" s="6"/>
      <c r="G78" s="7"/>
      <c r="H78" s="7"/>
    </row>
    <row r="79" spans="4:8" x14ac:dyDescent="0.3">
      <c r="D79" s="84"/>
      <c r="E79" s="84"/>
      <c r="F79" s="84"/>
      <c r="G79" s="7"/>
      <c r="H79" s="7"/>
    </row>
    <row r="80" spans="4:8" x14ac:dyDescent="0.3">
      <c r="D80" s="6"/>
      <c r="E80" s="6"/>
      <c r="F80" s="6"/>
      <c r="G80" s="7"/>
      <c r="H80" s="7"/>
    </row>
    <row r="81" spans="4:8" x14ac:dyDescent="0.3">
      <c r="D81" s="6"/>
      <c r="E81" s="6"/>
      <c r="F81" s="6"/>
      <c r="G81" s="7"/>
      <c r="H81" s="7"/>
    </row>
    <row r="82" spans="4:8" x14ac:dyDescent="0.3">
      <c r="D82" s="6"/>
      <c r="E82" s="6"/>
      <c r="F82" s="6"/>
      <c r="G82" s="7"/>
      <c r="H82" s="7"/>
    </row>
    <row r="83" spans="4:8" x14ac:dyDescent="0.3">
      <c r="D83" s="6"/>
      <c r="E83" s="6"/>
      <c r="F83" s="6"/>
      <c r="G83" s="7"/>
      <c r="H83" s="7"/>
    </row>
    <row r="84" spans="4:8" x14ac:dyDescent="0.3">
      <c r="D84" s="2"/>
      <c r="E84" s="2"/>
      <c r="F84" s="2"/>
      <c r="G84" s="2"/>
      <c r="H84" s="7"/>
    </row>
    <row r="85" spans="4:8" x14ac:dyDescent="0.3">
      <c r="D85" s="10"/>
      <c r="E85" s="10"/>
      <c r="F85" s="10"/>
      <c r="G85" s="7"/>
      <c r="H85" s="7"/>
    </row>
    <row r="86" spans="4:8" x14ac:dyDescent="0.3">
      <c r="D86" s="6"/>
      <c r="E86" s="6"/>
      <c r="F86" s="6"/>
      <c r="G86" s="7"/>
      <c r="H86" s="7"/>
    </row>
    <row r="87" spans="4:8" x14ac:dyDescent="0.3">
      <c r="D87" s="2"/>
      <c r="E87" s="2"/>
      <c r="F87" s="2"/>
      <c r="G87" s="7"/>
      <c r="H87" s="7"/>
    </row>
    <row r="88" spans="4:8" x14ac:dyDescent="0.3">
      <c r="D88" s="84"/>
      <c r="E88" s="84"/>
      <c r="F88" s="84"/>
      <c r="G88" s="2"/>
      <c r="H88" s="7"/>
    </row>
    <row r="89" spans="4:8" x14ac:dyDescent="0.3">
      <c r="D89" s="2"/>
      <c r="E89" s="2"/>
      <c r="F89" s="2"/>
      <c r="G89" s="13"/>
      <c r="H89" s="7"/>
    </row>
    <row r="90" spans="4:8" x14ac:dyDescent="0.3">
      <c r="D90" s="2"/>
      <c r="E90" s="2"/>
      <c r="F90" s="2"/>
      <c r="G90" s="2"/>
    </row>
    <row r="91" spans="4:8" x14ac:dyDescent="0.3">
      <c r="D91" s="85"/>
      <c r="E91" s="85"/>
      <c r="F91" s="85"/>
      <c r="G91" s="17"/>
      <c r="H91" s="17"/>
    </row>
    <row r="92" spans="4:8" x14ac:dyDescent="0.3">
      <c r="D92" s="6"/>
      <c r="E92" s="6"/>
      <c r="F92" s="6"/>
      <c r="G92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DE3F-1CCB-4CC7-A9E5-448C49E2878C}">
  <sheetPr>
    <pageSetUpPr fitToPage="1"/>
  </sheetPr>
  <dimension ref="A1:AC95"/>
  <sheetViews>
    <sheetView topLeftCell="A6" workbookViewId="0">
      <selection activeCell="B29" sqref="B29"/>
    </sheetView>
  </sheetViews>
  <sheetFormatPr defaultRowHeight="14.4" x14ac:dyDescent="0.3"/>
  <cols>
    <col min="1" max="1" width="24.44140625" customWidth="1"/>
    <col min="2" max="3" width="12.88671875" customWidth="1"/>
    <col min="4" max="4" width="25.44140625" customWidth="1"/>
    <col min="5" max="5" width="11.5546875" customWidth="1"/>
    <col min="6" max="6" width="10.6640625" customWidth="1"/>
    <col min="7" max="7" width="8.88671875" style="40"/>
    <col min="9" max="9" width="11" customWidth="1"/>
    <col min="10" max="10" width="11.77734375" customWidth="1"/>
    <col min="11" max="11" width="12.5546875" customWidth="1"/>
    <col min="12" max="12" width="4" customWidth="1"/>
    <col min="13" max="13" width="4.88671875" customWidth="1"/>
    <col min="15" max="15" width="11" customWidth="1"/>
    <col min="16" max="16" width="12.33203125" customWidth="1"/>
    <col min="17" max="17" width="12.5546875" customWidth="1"/>
    <col min="18" max="18" width="11.5546875" bestFit="1" customWidth="1"/>
    <col min="33" max="33" width="8.88671875" customWidth="1"/>
    <col min="38" max="38" width="8.88671875" customWidth="1"/>
  </cols>
  <sheetData>
    <row r="1" spans="1:29" x14ac:dyDescent="0.3">
      <c r="A1" s="22"/>
      <c r="B1" s="22"/>
      <c r="C1" s="21"/>
      <c r="E1" s="20"/>
      <c r="F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x14ac:dyDescent="0.3">
      <c r="A2" s="22"/>
      <c r="B2" s="22"/>
      <c r="C2" s="20"/>
      <c r="E2" s="56"/>
      <c r="F2" s="56"/>
      <c r="G2" s="56"/>
      <c r="H2" s="4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8" x14ac:dyDescent="0.35">
      <c r="A3" s="3" t="s">
        <v>0</v>
      </c>
      <c r="B3" s="155" t="s">
        <v>200</v>
      </c>
      <c r="C3" s="155" t="s">
        <v>203</v>
      </c>
      <c r="D3" s="4"/>
      <c r="E3" s="57"/>
      <c r="F3" s="56"/>
      <c r="G3" s="104" t="s">
        <v>85</v>
      </c>
      <c r="H3" s="91"/>
      <c r="I3" s="92"/>
      <c r="J3" s="93"/>
      <c r="K3" s="100"/>
      <c r="L3" s="20"/>
      <c r="M3" s="20"/>
      <c r="N3" s="104" t="s">
        <v>85</v>
      </c>
      <c r="O3" s="91"/>
      <c r="P3" s="92"/>
      <c r="Q3" s="93"/>
      <c r="R3" s="10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5.6" x14ac:dyDescent="0.3">
      <c r="A4" s="5"/>
      <c r="C4" s="181" t="s">
        <v>204</v>
      </c>
      <c r="D4" s="8" t="s">
        <v>224</v>
      </c>
      <c r="E4" s="58"/>
      <c r="F4" s="58"/>
      <c r="G4" s="105" t="s">
        <v>88</v>
      </c>
      <c r="H4" s="41"/>
      <c r="I4" s="29"/>
      <c r="J4" s="179">
        <v>45413</v>
      </c>
      <c r="K4" s="101"/>
      <c r="L4" s="28"/>
      <c r="M4" s="28"/>
      <c r="N4" s="105" t="s">
        <v>88</v>
      </c>
      <c r="O4" s="41"/>
      <c r="P4" s="29"/>
      <c r="Q4" s="179">
        <v>45444</v>
      </c>
      <c r="R4" s="101"/>
      <c r="S4" s="28"/>
      <c r="T4" s="28"/>
      <c r="U4" s="26"/>
      <c r="V4" s="26"/>
      <c r="W4" s="26"/>
      <c r="X4" s="27"/>
      <c r="Y4" s="26"/>
      <c r="Z4" s="26"/>
      <c r="AA4" s="26"/>
      <c r="AB4" s="28"/>
      <c r="AC4" s="28"/>
    </row>
    <row r="5" spans="1:29" x14ac:dyDescent="0.3">
      <c r="A5" s="5"/>
      <c r="B5" s="34" t="s">
        <v>2</v>
      </c>
      <c r="C5" s="89" t="s">
        <v>86</v>
      </c>
      <c r="D5" s="39"/>
      <c r="E5" s="56"/>
      <c r="F5" s="56"/>
      <c r="G5" s="106"/>
      <c r="H5" s="40"/>
      <c r="J5" s="20"/>
      <c r="K5" s="70"/>
      <c r="L5" s="20"/>
      <c r="M5" s="20"/>
      <c r="N5" s="106"/>
      <c r="O5" s="40"/>
      <c r="Q5" s="20"/>
      <c r="R5" s="7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x14ac:dyDescent="0.3">
      <c r="A6" s="12"/>
      <c r="C6" s="20"/>
      <c r="D6" s="14"/>
      <c r="E6" s="56"/>
      <c r="F6" s="56"/>
      <c r="G6" s="106" t="s">
        <v>98</v>
      </c>
      <c r="H6" s="40"/>
      <c r="J6" s="120">
        <v>45443</v>
      </c>
      <c r="K6" s="70"/>
      <c r="L6" s="20"/>
      <c r="M6" s="20"/>
      <c r="N6" s="106" t="s">
        <v>98</v>
      </c>
      <c r="O6" s="40"/>
      <c r="Q6" s="120">
        <v>45473</v>
      </c>
      <c r="R6" s="7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x14ac:dyDescent="0.3">
      <c r="A7" s="5" t="s">
        <v>122</v>
      </c>
      <c r="B7" s="6">
        <v>50</v>
      </c>
      <c r="C7" s="73">
        <v>57.72</v>
      </c>
      <c r="D7" s="8"/>
      <c r="E7" s="56"/>
      <c r="F7" s="56"/>
      <c r="G7" s="106"/>
      <c r="H7" s="40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x14ac:dyDescent="0.3">
      <c r="A8" s="5" t="s">
        <v>4</v>
      </c>
      <c r="B8" s="6">
        <v>200</v>
      </c>
      <c r="C8" s="73">
        <v>202.5</v>
      </c>
      <c r="D8" s="8"/>
      <c r="E8" s="56"/>
      <c r="F8" s="56"/>
      <c r="G8" s="106" t="s">
        <v>89</v>
      </c>
      <c r="H8" s="40"/>
      <c r="J8" s="20"/>
      <c r="K8" s="71">
        <v>3161.88</v>
      </c>
      <c r="L8" s="20"/>
      <c r="M8" s="20"/>
      <c r="N8" s="106" t="s">
        <v>89</v>
      </c>
      <c r="O8" s="40"/>
      <c r="Q8" s="20"/>
      <c r="R8" s="71">
        <v>3226.92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x14ac:dyDescent="0.3">
      <c r="A9" s="5" t="s">
        <v>5</v>
      </c>
      <c r="B9" s="6">
        <v>4000</v>
      </c>
      <c r="C9" s="73">
        <v>534.28</v>
      </c>
      <c r="D9" s="8"/>
      <c r="E9" s="56"/>
      <c r="F9" s="56"/>
      <c r="G9" s="106"/>
      <c r="H9" s="40" t="s">
        <v>97</v>
      </c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x14ac:dyDescent="0.3">
      <c r="A10" s="5" t="s">
        <v>80</v>
      </c>
      <c r="B10" s="6">
        <v>750</v>
      </c>
      <c r="C10" s="73">
        <v>66.400000000000006</v>
      </c>
      <c r="D10" s="8"/>
      <c r="E10" s="56"/>
      <c r="F10" s="56"/>
      <c r="G10" s="106"/>
      <c r="H10" s="40"/>
      <c r="K10" s="35"/>
      <c r="L10" s="20"/>
      <c r="M10" s="20"/>
      <c r="N10" s="106"/>
      <c r="O10" s="40"/>
      <c r="R10" s="35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x14ac:dyDescent="0.3">
      <c r="A11" s="5" t="s">
        <v>6</v>
      </c>
      <c r="B11" s="6">
        <v>0</v>
      </c>
      <c r="C11" s="73">
        <v>0</v>
      </c>
      <c r="D11" s="8"/>
      <c r="E11" s="56"/>
      <c r="F11" s="56"/>
      <c r="G11" s="106"/>
      <c r="H11" s="40" t="s">
        <v>91</v>
      </c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x14ac:dyDescent="0.3">
      <c r="A12" s="5" t="s">
        <v>7</v>
      </c>
      <c r="B12" s="6">
        <v>0</v>
      </c>
      <c r="C12" s="73">
        <v>0</v>
      </c>
      <c r="D12" s="8"/>
      <c r="E12" s="56"/>
      <c r="F12" s="56"/>
      <c r="G12" s="106"/>
      <c r="H12" s="40"/>
      <c r="J12" s="20"/>
      <c r="K12" s="102"/>
      <c r="L12" s="20"/>
      <c r="M12" s="20"/>
      <c r="N12" s="106"/>
      <c r="O12" s="40"/>
      <c r="Q12" s="20"/>
      <c r="R12" s="10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3">
      <c r="A13" s="5" t="s">
        <v>9</v>
      </c>
      <c r="B13" s="6">
        <v>150</v>
      </c>
      <c r="C13" s="73">
        <v>0</v>
      </c>
      <c r="D13" s="8"/>
      <c r="E13" s="56"/>
      <c r="F13" s="56"/>
      <c r="G13" s="106"/>
      <c r="H13" s="40"/>
      <c r="K13" s="102"/>
      <c r="M13" s="20"/>
      <c r="N13" s="106"/>
      <c r="O13" s="40"/>
      <c r="R13" s="10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x14ac:dyDescent="0.3">
      <c r="A14" s="5" t="s">
        <v>11</v>
      </c>
      <c r="B14" s="6">
        <v>250</v>
      </c>
      <c r="C14" s="73">
        <v>0</v>
      </c>
      <c r="D14" s="8"/>
      <c r="E14" s="56"/>
      <c r="F14" s="56"/>
      <c r="G14" s="106"/>
      <c r="H14" t="s">
        <v>92</v>
      </c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x14ac:dyDescent="0.3">
      <c r="A15" s="5" t="s">
        <v>10</v>
      </c>
      <c r="B15" s="6">
        <v>40</v>
      </c>
      <c r="C15" s="73">
        <v>0</v>
      </c>
      <c r="D15" s="8"/>
      <c r="E15" s="56"/>
      <c r="F15" s="56"/>
      <c r="G15" s="106"/>
      <c r="H15" s="40"/>
      <c r="J15" s="20"/>
      <c r="K15" s="102"/>
      <c r="L15" s="20"/>
      <c r="N15" s="106"/>
      <c r="O15" s="40"/>
      <c r="Q15" s="20"/>
      <c r="R15" s="10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x14ac:dyDescent="0.3">
      <c r="A16" s="5" t="s">
        <v>14</v>
      </c>
      <c r="B16" s="6">
        <v>100</v>
      </c>
      <c r="C16" s="73">
        <v>0</v>
      </c>
      <c r="D16" s="8"/>
      <c r="E16" s="56"/>
      <c r="F16" s="56"/>
      <c r="G16" s="106"/>
      <c r="H16" s="40"/>
      <c r="K16" s="71">
        <f>K8-K11+K14</f>
        <v>3161.88</v>
      </c>
      <c r="N16" s="106"/>
      <c r="O16" s="40"/>
      <c r="R16" s="71">
        <f>R8-R11+R14</f>
        <v>3226.92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x14ac:dyDescent="0.3">
      <c r="A17" s="5" t="s">
        <v>76</v>
      </c>
      <c r="B17" s="6">
        <v>100</v>
      </c>
      <c r="C17" s="73">
        <v>0</v>
      </c>
      <c r="D17" s="8"/>
      <c r="E17" s="56"/>
      <c r="F17" s="56"/>
      <c r="G17" s="106"/>
      <c r="H17" s="40"/>
      <c r="K17" s="102"/>
      <c r="M17" s="20"/>
      <c r="N17" s="106"/>
      <c r="O17" s="40"/>
      <c r="R17" s="102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x14ac:dyDescent="0.3">
      <c r="A18" s="5" t="s">
        <v>83</v>
      </c>
      <c r="B18" s="6">
        <v>400</v>
      </c>
      <c r="C18" s="73">
        <v>0</v>
      </c>
      <c r="D18" s="8"/>
      <c r="E18" s="56"/>
      <c r="F18" s="56"/>
      <c r="G18" s="106" t="s">
        <v>93</v>
      </c>
      <c r="H18" s="40"/>
      <c r="K18" s="66">
        <f>'Cash Book Yr end March 20'!F13</f>
        <v>3161.88</v>
      </c>
      <c r="M18" s="20"/>
      <c r="N18" s="106" t="s">
        <v>93</v>
      </c>
      <c r="O18" s="40"/>
      <c r="R18" s="66">
        <f>'Cash Book Yr end March 20'!F16</f>
        <v>3226.92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x14ac:dyDescent="0.3">
      <c r="A19" s="5" t="s">
        <v>146</v>
      </c>
      <c r="B19" s="6">
        <v>250</v>
      </c>
      <c r="C19" s="73">
        <v>109.44</v>
      </c>
      <c r="D19" s="8"/>
      <c r="E19" s="56"/>
      <c r="F19" s="56"/>
      <c r="G19" s="106"/>
      <c r="H19" s="40"/>
      <c r="J19" s="20"/>
      <c r="K19" s="102"/>
      <c r="M19" s="20"/>
      <c r="N19" s="106"/>
      <c r="O19" s="40"/>
      <c r="Q19" s="20"/>
      <c r="R19" s="10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x14ac:dyDescent="0.3">
      <c r="A20" s="5" t="s">
        <v>15</v>
      </c>
      <c r="B20" s="6">
        <v>50</v>
      </c>
      <c r="C20" s="73">
        <v>0</v>
      </c>
      <c r="D20" s="8"/>
      <c r="E20" s="56"/>
      <c r="F20" s="56"/>
      <c r="G20" s="106"/>
      <c r="H20" s="40" t="s">
        <v>69</v>
      </c>
      <c r="J20" s="20"/>
      <c r="K20" s="103">
        <f>K16-K18</f>
        <v>0</v>
      </c>
      <c r="L20" s="20"/>
      <c r="M20" s="20"/>
      <c r="N20" s="106"/>
      <c r="O20" s="40" t="s">
        <v>69</v>
      </c>
      <c r="Q20" s="20"/>
      <c r="R20" s="103">
        <f>R16-R18</f>
        <v>0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x14ac:dyDescent="0.3">
      <c r="A21" s="5" t="s">
        <v>16</v>
      </c>
      <c r="B21" s="6">
        <v>150</v>
      </c>
      <c r="C21" s="73">
        <v>0</v>
      </c>
      <c r="D21" s="8"/>
      <c r="E21" s="56"/>
      <c r="F21" s="56"/>
      <c r="G21" s="106"/>
      <c r="H21" s="40"/>
      <c r="K21" s="35"/>
      <c r="L21" s="20"/>
      <c r="M21" s="20"/>
      <c r="N21" s="106"/>
      <c r="O21" s="40"/>
      <c r="R21" s="3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x14ac:dyDescent="0.3">
      <c r="A22" s="5" t="s">
        <v>17</v>
      </c>
      <c r="B22" s="6">
        <v>5</v>
      </c>
      <c r="C22" s="73">
        <v>0</v>
      </c>
      <c r="D22" s="8"/>
      <c r="E22" s="56"/>
      <c r="F22" s="56"/>
      <c r="G22" s="106"/>
      <c r="H22" s="40"/>
      <c r="J22" s="20"/>
      <c r="K22" s="102"/>
      <c r="L22" s="20"/>
      <c r="M22" s="20"/>
      <c r="N22" s="106"/>
      <c r="O22" s="40"/>
      <c r="Q22" s="20"/>
      <c r="R22" s="10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x14ac:dyDescent="0.3">
      <c r="A23" s="5" t="s">
        <v>81</v>
      </c>
      <c r="B23" s="6">
        <v>500</v>
      </c>
      <c r="C23" s="73">
        <v>0</v>
      </c>
      <c r="D23" s="8"/>
      <c r="E23" s="56"/>
      <c r="F23" s="56"/>
      <c r="G23" s="106"/>
      <c r="H23" s="40"/>
      <c r="J23" s="20"/>
      <c r="K23" s="102"/>
      <c r="L23" s="20"/>
      <c r="M23" s="20"/>
      <c r="N23" s="106"/>
      <c r="O23" s="40"/>
      <c r="Q23" s="20"/>
      <c r="R23" s="10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x14ac:dyDescent="0.3">
      <c r="A24" s="5" t="s">
        <v>123</v>
      </c>
      <c r="B24" s="6">
        <v>5</v>
      </c>
      <c r="C24" s="73">
        <v>0</v>
      </c>
      <c r="D24" s="8"/>
      <c r="E24" s="56"/>
      <c r="F24" s="56"/>
      <c r="G24" s="106"/>
      <c r="H24" s="40"/>
      <c r="J24" s="20"/>
      <c r="K24" s="102"/>
      <c r="L24" s="20"/>
      <c r="M24" s="20"/>
      <c r="N24" s="106"/>
      <c r="O24" s="40"/>
      <c r="Q24" s="20"/>
      <c r="R24" s="10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x14ac:dyDescent="0.3">
      <c r="A25" s="5"/>
      <c r="B25" s="6"/>
      <c r="C25" s="73">
        <v>0</v>
      </c>
      <c r="D25" s="8"/>
      <c r="E25" s="56"/>
      <c r="F25" s="56"/>
      <c r="G25" s="106"/>
      <c r="H25" s="40"/>
      <c r="J25" s="20"/>
      <c r="K25" s="102"/>
      <c r="L25" s="20"/>
      <c r="M25" s="20"/>
      <c r="N25" s="106"/>
      <c r="O25" s="40"/>
      <c r="Q25" s="20"/>
      <c r="R25" s="102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x14ac:dyDescent="0.3">
      <c r="A26" s="5"/>
      <c r="B26" s="6"/>
      <c r="C26" s="73"/>
      <c r="D26" s="11"/>
      <c r="E26" s="56"/>
      <c r="F26" s="56"/>
      <c r="G26" s="106" t="s">
        <v>94</v>
      </c>
      <c r="H26" s="40"/>
      <c r="J26" s="20"/>
      <c r="K26" s="71">
        <v>13183.54</v>
      </c>
      <c r="L26" s="20"/>
      <c r="M26" s="20"/>
      <c r="N26" s="106" t="s">
        <v>94</v>
      </c>
      <c r="O26" s="40"/>
      <c r="Q26" s="20"/>
      <c r="R26" s="71">
        <v>13239.54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x14ac:dyDescent="0.3">
      <c r="A27" s="16" t="s">
        <v>12</v>
      </c>
      <c r="B27" s="13"/>
      <c r="C27" s="73">
        <v>6.33</v>
      </c>
      <c r="D27" s="8"/>
      <c r="E27" s="56"/>
      <c r="F27" s="56"/>
      <c r="G27" s="106"/>
      <c r="H27" s="40" t="s">
        <v>95</v>
      </c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x14ac:dyDescent="0.3">
      <c r="A28" s="16"/>
      <c r="B28" s="2"/>
      <c r="C28" s="74"/>
      <c r="D28" s="8"/>
      <c r="E28" s="56"/>
      <c r="F28" s="56"/>
      <c r="G28" s="106"/>
      <c r="H28" s="40"/>
      <c r="J28" s="20"/>
      <c r="K28" s="70"/>
      <c r="L28" s="20"/>
      <c r="M28" s="20"/>
      <c r="N28" s="106"/>
      <c r="O28" s="40"/>
      <c r="Q28" s="20"/>
      <c r="R28" s="7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x14ac:dyDescent="0.3">
      <c r="A29" s="5" t="s">
        <v>18</v>
      </c>
      <c r="B29" s="18">
        <f>SUM(B7:B27)</f>
        <v>7000</v>
      </c>
      <c r="C29" s="18">
        <f>SUM(C7:C27)</f>
        <v>976.67</v>
      </c>
      <c r="D29" s="18"/>
      <c r="E29" s="56"/>
      <c r="F29" s="56"/>
      <c r="G29" s="106"/>
      <c r="H29" s="40" t="s">
        <v>91</v>
      </c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x14ac:dyDescent="0.3">
      <c r="A30" s="117"/>
      <c r="B30" s="6"/>
      <c r="C30" s="73"/>
      <c r="D30" s="8"/>
      <c r="E30" s="56"/>
      <c r="F30" s="56"/>
      <c r="G30" s="106"/>
      <c r="H30" s="40"/>
      <c r="J30" s="20"/>
      <c r="K30" s="102"/>
      <c r="L30" s="20"/>
      <c r="M30" s="20"/>
      <c r="N30" s="106"/>
      <c r="O30" s="40"/>
      <c r="Q30" s="20"/>
      <c r="R30" s="102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x14ac:dyDescent="0.3">
      <c r="A31" s="5" t="s">
        <v>140</v>
      </c>
      <c r="C31" s="20"/>
      <c r="D31" s="35"/>
      <c r="E31" s="56"/>
      <c r="F31" s="56"/>
      <c r="G31" s="106"/>
      <c r="H31" s="40"/>
      <c r="K31" s="102"/>
      <c r="L31" s="20"/>
      <c r="M31" s="20"/>
      <c r="N31" s="106"/>
      <c r="O31" s="40"/>
      <c r="R31" s="102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x14ac:dyDescent="0.3">
      <c r="A32" s="5"/>
      <c r="C32" s="73"/>
      <c r="D32" s="35"/>
      <c r="E32" s="56"/>
      <c r="F32" s="56"/>
      <c r="G32" s="106"/>
      <c r="H32" t="s">
        <v>92</v>
      </c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x14ac:dyDescent="0.3">
      <c r="A33" s="5"/>
      <c r="C33" s="73"/>
      <c r="D33" s="35"/>
      <c r="E33" s="56"/>
      <c r="F33" s="56"/>
      <c r="G33" s="106"/>
      <c r="H33" s="40"/>
      <c r="J33" s="20"/>
      <c r="K33" s="70"/>
      <c r="L33" s="20"/>
      <c r="M33" s="20"/>
      <c r="N33" s="106"/>
      <c r="O33" s="40"/>
      <c r="Q33" s="20"/>
      <c r="R33" s="7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x14ac:dyDescent="0.3">
      <c r="C34" s="73"/>
      <c r="D34" s="35"/>
      <c r="E34" s="56"/>
      <c r="F34" s="56"/>
      <c r="G34" s="106"/>
      <c r="H34" s="40"/>
      <c r="J34" s="20"/>
      <c r="K34" s="71">
        <f>K26-K29+K32</f>
        <v>13183.54</v>
      </c>
      <c r="L34" s="20"/>
      <c r="M34" s="20"/>
      <c r="N34" s="106"/>
      <c r="O34" s="40"/>
      <c r="Q34" s="20"/>
      <c r="R34" s="71">
        <f>R26-R29+R32</f>
        <v>13239.54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x14ac:dyDescent="0.3">
      <c r="C35" s="73"/>
      <c r="D35" s="35"/>
      <c r="E35" s="56"/>
      <c r="F35" s="56"/>
      <c r="G35" s="94"/>
      <c r="H35" s="40"/>
      <c r="J35" s="20"/>
      <c r="K35" s="70"/>
      <c r="L35" s="20"/>
      <c r="M35" s="20"/>
      <c r="N35" s="94"/>
      <c r="O35" s="40"/>
      <c r="Q35" s="20"/>
      <c r="R35" s="7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x14ac:dyDescent="0.3">
      <c r="A36" s="117"/>
      <c r="B36" s="22"/>
      <c r="C36" s="20"/>
      <c r="D36" s="35"/>
      <c r="E36" s="56"/>
      <c r="F36" s="56"/>
      <c r="G36" s="94" t="s">
        <v>93</v>
      </c>
      <c r="H36" s="40"/>
      <c r="J36" s="20"/>
      <c r="K36" s="71">
        <f>'Cash Book Yr end March 20'!H117</f>
        <v>13183.54</v>
      </c>
      <c r="L36" s="20"/>
      <c r="M36" s="20"/>
      <c r="N36" s="94" t="s">
        <v>93</v>
      </c>
      <c r="O36" s="40"/>
      <c r="Q36" s="20"/>
      <c r="R36" s="71">
        <f>'Cash Book Yr end March 20'!H118</f>
        <v>13239.54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x14ac:dyDescent="0.3">
      <c r="A37" s="12" t="s">
        <v>142</v>
      </c>
      <c r="B37" s="22"/>
      <c r="C37" s="116">
        <f>SUM(C29:C36)</f>
        <v>976.67</v>
      </c>
      <c r="D37" s="35"/>
      <c r="E37" s="56"/>
      <c r="F37" s="56"/>
      <c r="G37" s="94"/>
      <c r="H37" s="40"/>
      <c r="J37" s="20"/>
      <c r="K37" s="70"/>
      <c r="L37" s="20"/>
      <c r="M37" s="20"/>
      <c r="N37" s="94"/>
      <c r="O37" s="40"/>
      <c r="Q37" s="20"/>
      <c r="R37" s="7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x14ac:dyDescent="0.3">
      <c r="A38" s="5"/>
      <c r="B38" s="22"/>
      <c r="C38" s="20"/>
      <c r="D38" s="35"/>
      <c r="E38" s="56"/>
      <c r="F38" s="56"/>
      <c r="G38" s="94"/>
      <c r="H38" s="40" t="s">
        <v>69</v>
      </c>
      <c r="J38" s="20"/>
      <c r="K38" s="71"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x14ac:dyDescent="0.3">
      <c r="A39" s="5"/>
      <c r="B39" s="22"/>
      <c r="C39" s="20"/>
      <c r="D39" s="35"/>
      <c r="E39" s="56"/>
      <c r="F39" s="56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6" x14ac:dyDescent="0.3">
      <c r="A40" s="119"/>
      <c r="B40" s="160"/>
      <c r="C40" s="161"/>
      <c r="D40" s="36"/>
      <c r="E40" s="56"/>
      <c r="F40" s="56"/>
      <c r="G40" s="134"/>
      <c r="H40" s="135" t="s">
        <v>96</v>
      </c>
      <c r="I40" s="132"/>
      <c r="J40" s="132"/>
      <c r="K40" s="136">
        <f>K26+K8</f>
        <v>16345.420000000002</v>
      </c>
      <c r="L40" s="20"/>
      <c r="M40" s="20"/>
      <c r="N40" s="134"/>
      <c r="O40" s="135" t="s">
        <v>96</v>
      </c>
      <c r="P40" s="132"/>
      <c r="Q40" s="132"/>
      <c r="R40" s="136">
        <f>R8+R26</f>
        <v>16466.46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x14ac:dyDescent="0.3">
      <c r="A41" s="118"/>
      <c r="B41" s="121"/>
      <c r="C41" s="20"/>
      <c r="E41" s="56"/>
      <c r="F41" s="56"/>
      <c r="G41" s="56"/>
      <c r="H41" s="4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x14ac:dyDescent="0.3">
      <c r="A42" s="118"/>
      <c r="B42" s="22"/>
      <c r="C42" s="20"/>
      <c r="E42" s="56"/>
      <c r="F42" s="56"/>
      <c r="G42" s="56"/>
      <c r="H42" s="40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x14ac:dyDescent="0.3">
      <c r="A43" s="118"/>
      <c r="B43" s="22"/>
      <c r="C43" s="20"/>
      <c r="E43" s="56"/>
      <c r="F43" s="56"/>
      <c r="G43" s="56"/>
      <c r="H43" s="4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x14ac:dyDescent="0.3">
      <c r="A44" s="118"/>
      <c r="B44" s="22"/>
      <c r="C44" s="20"/>
      <c r="E44" s="56"/>
      <c r="F44" s="56"/>
      <c r="G44" s="56"/>
      <c r="H44" s="4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x14ac:dyDescent="0.3">
      <c r="A45" s="118"/>
      <c r="B45" s="22"/>
      <c r="C45" s="20"/>
      <c r="E45" s="56"/>
      <c r="F45" s="56"/>
      <c r="G45" s="56"/>
      <c r="H45" s="40"/>
      <c r="J45" s="20"/>
      <c r="K45" s="20"/>
      <c r="L45" s="20"/>
      <c r="M45" s="23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x14ac:dyDescent="0.3">
      <c r="A46" s="118"/>
      <c r="B46" s="22"/>
      <c r="C46" s="69"/>
      <c r="E46" s="56"/>
      <c r="F46" s="56"/>
      <c r="G46" s="56"/>
      <c r="H46" s="40"/>
      <c r="J46" s="20"/>
      <c r="K46" s="20"/>
      <c r="L46" s="20"/>
      <c r="M46" s="23"/>
      <c r="N46" s="20"/>
      <c r="O46" s="20"/>
      <c r="P46" s="20"/>
      <c r="Q46" s="20"/>
      <c r="R46" s="20"/>
      <c r="S46" s="28"/>
      <c r="T46" s="28"/>
      <c r="U46" s="26"/>
      <c r="V46" s="26"/>
      <c r="W46" s="26"/>
      <c r="X46" s="27"/>
      <c r="Y46" s="26"/>
      <c r="Z46" s="26"/>
      <c r="AA46" s="26"/>
      <c r="AB46" s="20"/>
      <c r="AC46" s="20"/>
    </row>
    <row r="47" spans="1:29" x14ac:dyDescent="0.3">
      <c r="A47" s="115"/>
      <c r="B47" s="22"/>
      <c r="C47" s="20"/>
      <c r="E47" s="56"/>
      <c r="F47" s="56"/>
      <c r="G47" s="56"/>
      <c r="H47" s="40"/>
      <c r="J47" s="20"/>
      <c r="K47" s="20"/>
      <c r="L47" s="20"/>
      <c r="M47" s="107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5"/>
      <c r="AC47" s="20"/>
    </row>
    <row r="48" spans="1:29" x14ac:dyDescent="0.3">
      <c r="A48" s="115"/>
      <c r="B48" s="22"/>
      <c r="C48" s="20"/>
      <c r="E48" s="56"/>
      <c r="F48" s="56"/>
      <c r="G48" s="56"/>
      <c r="H48" s="4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9" x14ac:dyDescent="0.3">
      <c r="A49" s="115"/>
      <c r="B49" s="22"/>
      <c r="C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x14ac:dyDescent="0.3">
      <c r="A50" s="22"/>
      <c r="B50" s="22"/>
      <c r="C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x14ac:dyDescent="0.3">
      <c r="A51" s="22"/>
      <c r="B51" s="22"/>
      <c r="C51" s="21"/>
      <c r="E51" s="20"/>
      <c r="F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x14ac:dyDescent="0.3">
      <c r="A52" s="22"/>
      <c r="B52" s="22"/>
      <c r="C52" s="21"/>
      <c r="E52" s="20"/>
      <c r="F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x14ac:dyDescent="0.3">
      <c r="A53" s="22"/>
      <c r="B53" s="22"/>
      <c r="C53" s="21"/>
      <c r="E53" s="20"/>
      <c r="F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x14ac:dyDescent="0.3">
      <c r="A54" s="22"/>
      <c r="B54" s="22"/>
      <c r="C54" s="21"/>
      <c r="E54" s="20"/>
      <c r="F54" s="20"/>
    </row>
    <row r="55" spans="1:29" x14ac:dyDescent="0.3">
      <c r="A55" s="22"/>
      <c r="B55" s="22"/>
      <c r="C55" s="21"/>
      <c r="E55" s="20"/>
      <c r="F55" s="20"/>
    </row>
    <row r="56" spans="1:29" x14ac:dyDescent="0.3">
      <c r="A56" s="22"/>
      <c r="B56" s="22"/>
      <c r="C56" s="21"/>
      <c r="E56" s="20"/>
      <c r="F56" s="20"/>
    </row>
    <row r="57" spans="1:29" x14ac:dyDescent="0.3">
      <c r="A57" s="22"/>
      <c r="B57" s="22"/>
      <c r="C57" s="21"/>
      <c r="E57" s="20"/>
      <c r="F57" s="20"/>
    </row>
    <row r="58" spans="1:29" x14ac:dyDescent="0.3">
      <c r="A58" s="22"/>
      <c r="B58" s="22"/>
      <c r="C58" s="21"/>
      <c r="E58" s="20"/>
      <c r="F58" s="20"/>
    </row>
    <row r="63" spans="1:29" x14ac:dyDescent="0.3">
      <c r="D63" s="10"/>
      <c r="E63" s="10"/>
    </row>
    <row r="64" spans="1:29" x14ac:dyDescent="0.3">
      <c r="D64" s="10"/>
      <c r="E64" s="33"/>
    </row>
    <row r="65" spans="4:6" x14ac:dyDescent="0.3">
      <c r="D65" s="6"/>
      <c r="E65" s="10"/>
    </row>
    <row r="66" spans="4:6" x14ac:dyDescent="0.3">
      <c r="D66" s="6"/>
      <c r="E66" s="34"/>
      <c r="F66" s="37"/>
    </row>
    <row r="67" spans="4:6" x14ac:dyDescent="0.3">
      <c r="D67" s="10"/>
      <c r="E67" s="10"/>
    </row>
    <row r="68" spans="4:6" x14ac:dyDescent="0.3">
      <c r="D68" s="6"/>
      <c r="E68" s="7"/>
      <c r="F68" s="20"/>
    </row>
    <row r="69" spans="4:6" x14ac:dyDescent="0.3">
      <c r="D69" s="6"/>
      <c r="E69" s="7"/>
      <c r="F69" s="20"/>
    </row>
    <row r="70" spans="4:6" x14ac:dyDescent="0.3">
      <c r="D70" s="6"/>
      <c r="E70" s="7"/>
      <c r="F70" s="20"/>
    </row>
    <row r="71" spans="4:6" x14ac:dyDescent="0.3">
      <c r="D71" s="6"/>
      <c r="E71" s="7"/>
      <c r="F71" s="20"/>
    </row>
    <row r="72" spans="4:6" x14ac:dyDescent="0.3">
      <c r="D72" s="6"/>
      <c r="E72" s="7"/>
      <c r="F72" s="20"/>
    </row>
    <row r="73" spans="4:6" x14ac:dyDescent="0.3">
      <c r="D73" s="6"/>
      <c r="E73" s="7"/>
      <c r="F73" s="20"/>
    </row>
    <row r="74" spans="4:6" x14ac:dyDescent="0.3">
      <c r="D74" s="6"/>
      <c r="E74" s="7"/>
      <c r="F74" s="20"/>
    </row>
    <row r="75" spans="4:6" x14ac:dyDescent="0.3">
      <c r="D75" s="6"/>
      <c r="E75" s="7"/>
      <c r="F75" s="20"/>
    </row>
    <row r="76" spans="4:6" x14ac:dyDescent="0.3">
      <c r="D76" s="6"/>
      <c r="E76" s="7"/>
      <c r="F76" s="20"/>
    </row>
    <row r="77" spans="4:6" x14ac:dyDescent="0.3">
      <c r="D77" s="6"/>
      <c r="E77" s="7"/>
      <c r="F77" s="20"/>
    </row>
    <row r="78" spans="4:6" x14ac:dyDescent="0.3">
      <c r="D78" s="6"/>
      <c r="E78" s="7"/>
      <c r="F78" s="20"/>
    </row>
    <row r="79" spans="4:6" x14ac:dyDescent="0.3">
      <c r="D79" s="6"/>
      <c r="E79" s="7"/>
      <c r="F79" s="20"/>
    </row>
    <row r="80" spans="4:6" x14ac:dyDescent="0.3">
      <c r="D80" s="6"/>
      <c r="E80" s="7"/>
      <c r="F80" s="20"/>
    </row>
    <row r="81" spans="4:6" x14ac:dyDescent="0.3">
      <c r="D81" s="6"/>
      <c r="E81" s="7"/>
    </row>
    <row r="82" spans="4:6" x14ac:dyDescent="0.3">
      <c r="D82" s="84"/>
      <c r="E82" s="7"/>
    </row>
    <row r="83" spans="4:6" x14ac:dyDescent="0.3">
      <c r="D83" s="6"/>
      <c r="E83" s="7"/>
      <c r="F83" s="20"/>
    </row>
    <row r="84" spans="4:6" x14ac:dyDescent="0.3">
      <c r="D84" s="6"/>
      <c r="E84" s="7"/>
      <c r="F84" s="20"/>
    </row>
    <row r="85" spans="4:6" x14ac:dyDescent="0.3">
      <c r="D85" s="6"/>
      <c r="E85" s="7"/>
      <c r="F85" s="20"/>
    </row>
    <row r="86" spans="4:6" x14ac:dyDescent="0.3">
      <c r="D86" s="6"/>
      <c r="E86" s="7"/>
      <c r="F86" s="20"/>
    </row>
    <row r="87" spans="4:6" x14ac:dyDescent="0.3">
      <c r="D87" s="2"/>
      <c r="E87" s="2"/>
    </row>
    <row r="88" spans="4:6" x14ac:dyDescent="0.3">
      <c r="D88" s="10"/>
      <c r="E88" s="7"/>
    </row>
    <row r="89" spans="4:6" x14ac:dyDescent="0.3">
      <c r="D89" s="6"/>
      <c r="E89" s="7"/>
      <c r="F89" s="20"/>
    </row>
    <row r="90" spans="4:6" x14ac:dyDescent="0.3">
      <c r="D90" s="2"/>
      <c r="E90" s="7"/>
    </row>
    <row r="91" spans="4:6" x14ac:dyDescent="0.3">
      <c r="D91" s="84"/>
      <c r="E91" s="2"/>
      <c r="F91" s="20"/>
    </row>
    <row r="92" spans="4:6" x14ac:dyDescent="0.3">
      <c r="D92" s="2"/>
      <c r="E92" s="13"/>
    </row>
    <row r="93" spans="4:6" x14ac:dyDescent="0.3">
      <c r="D93" s="2"/>
      <c r="E93" s="2"/>
    </row>
    <row r="94" spans="4:6" x14ac:dyDescent="0.3">
      <c r="D94" s="85"/>
      <c r="E94" s="17"/>
      <c r="F94" s="20"/>
    </row>
    <row r="95" spans="4:6" x14ac:dyDescent="0.3">
      <c r="D95" s="6"/>
      <c r="E95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AAB8-167D-4E1D-BAAC-04434EC1C0AA}">
  <sheetPr>
    <pageSetUpPr fitToPage="1"/>
  </sheetPr>
  <dimension ref="A1:AE91"/>
  <sheetViews>
    <sheetView topLeftCell="A9" workbookViewId="0">
      <selection activeCell="B29" sqref="B29"/>
    </sheetView>
  </sheetViews>
  <sheetFormatPr defaultRowHeight="14.4" x14ac:dyDescent="0.3"/>
  <cols>
    <col min="1" max="1" width="24.44140625" style="22" customWidth="1"/>
    <col min="2" max="2" width="12.88671875" customWidth="1"/>
    <col min="3" max="3" width="12.88671875" style="20" customWidth="1"/>
    <col min="4" max="4" width="25.33203125" customWidth="1"/>
    <col min="5" max="5" width="7.44140625" style="56" customWidth="1"/>
    <col min="6" max="6" width="5.21875" style="56" customWidth="1"/>
    <col min="7" max="7" width="10.6640625" style="56" customWidth="1"/>
    <col min="8" max="8" width="9.33203125" style="40" bestFit="1" customWidth="1"/>
    <col min="10" max="10" width="11.6640625" bestFit="1" customWidth="1"/>
    <col min="11" max="11" width="12.5546875" customWidth="1"/>
    <col min="16" max="16" width="11.6640625" customWidth="1"/>
    <col min="17" max="17" width="11.21875" customWidth="1"/>
    <col min="18" max="18" width="12.5546875" customWidth="1"/>
    <col min="35" max="35" width="8.88671875" customWidth="1"/>
    <col min="40" max="40" width="8.88671875" customWidth="1"/>
  </cols>
  <sheetData>
    <row r="1" spans="1:31" x14ac:dyDescent="0.3">
      <c r="B1" s="22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x14ac:dyDescent="0.3">
      <c r="B2" s="22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18" x14ac:dyDescent="0.35">
      <c r="A3" s="3" t="s">
        <v>0</v>
      </c>
      <c r="B3" s="155" t="s">
        <v>201</v>
      </c>
      <c r="C3" s="155" t="s">
        <v>195</v>
      </c>
      <c r="D3" s="4"/>
      <c r="E3" s="57"/>
      <c r="G3" s="104" t="s">
        <v>85</v>
      </c>
      <c r="H3" s="91"/>
      <c r="I3" s="92"/>
      <c r="J3" s="178" t="s">
        <v>200</v>
      </c>
      <c r="K3" s="100"/>
      <c r="L3" s="20"/>
      <c r="M3" s="20"/>
      <c r="N3" s="104" t="s">
        <v>85</v>
      </c>
      <c r="O3" s="91"/>
      <c r="P3" s="92"/>
      <c r="Q3" s="178" t="s">
        <v>199</v>
      </c>
      <c r="R3" s="10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15.6" x14ac:dyDescent="0.3">
      <c r="A4" s="5"/>
      <c r="B4" s="34"/>
      <c r="C4" s="72" t="s">
        <v>201</v>
      </c>
      <c r="D4" s="8"/>
      <c r="E4" s="58"/>
      <c r="F4" s="58"/>
      <c r="G4" s="105" t="s">
        <v>88</v>
      </c>
      <c r="H4" s="41"/>
      <c r="I4" s="29"/>
      <c r="J4" s="179">
        <v>45383</v>
      </c>
      <c r="K4" s="179" t="s">
        <v>201</v>
      </c>
      <c r="L4" s="180"/>
      <c r="M4" s="28"/>
      <c r="N4" s="105" t="s">
        <v>88</v>
      </c>
      <c r="O4" s="41"/>
      <c r="P4" s="29"/>
      <c r="Q4" s="179">
        <v>45352</v>
      </c>
      <c r="R4" s="179" t="s">
        <v>202</v>
      </c>
      <c r="S4" s="180"/>
      <c r="T4" s="28"/>
      <c r="U4" s="28"/>
      <c r="V4" s="28"/>
      <c r="W4" s="26"/>
      <c r="X4" s="26"/>
      <c r="Y4" s="26"/>
      <c r="Z4" s="27"/>
      <c r="AA4" s="26"/>
      <c r="AB4" s="26"/>
      <c r="AC4" s="26"/>
      <c r="AD4" s="28"/>
      <c r="AE4" s="28"/>
    </row>
    <row r="5" spans="1:31" x14ac:dyDescent="0.3">
      <c r="A5" s="5"/>
      <c r="B5" s="34" t="s">
        <v>2</v>
      </c>
      <c r="C5" s="89" t="s">
        <v>86</v>
      </c>
      <c r="D5" s="39"/>
      <c r="G5" s="106"/>
      <c r="J5" s="20"/>
      <c r="K5" s="70"/>
      <c r="L5" s="20"/>
      <c r="M5" s="20"/>
      <c r="N5" s="106"/>
      <c r="O5" s="40"/>
      <c r="Q5" s="20"/>
      <c r="R5" s="7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x14ac:dyDescent="0.3">
      <c r="A6" s="12"/>
      <c r="D6" s="14"/>
      <c r="G6" s="106" t="s">
        <v>98</v>
      </c>
      <c r="J6" s="120">
        <v>45412</v>
      </c>
      <c r="K6" s="70"/>
      <c r="L6" s="20"/>
      <c r="M6" s="20"/>
      <c r="N6" s="106" t="s">
        <v>98</v>
      </c>
      <c r="O6" s="40"/>
      <c r="Q6" s="120">
        <v>45382</v>
      </c>
      <c r="R6" s="7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x14ac:dyDescent="0.3">
      <c r="A7" s="5" t="s">
        <v>122</v>
      </c>
      <c r="B7" s="6">
        <v>50</v>
      </c>
      <c r="C7" s="73">
        <v>0</v>
      </c>
      <c r="D7" s="8"/>
      <c r="G7" s="106"/>
      <c r="J7" s="20"/>
      <c r="K7" s="70" t="s">
        <v>90</v>
      </c>
      <c r="L7" s="20"/>
      <c r="M7" s="20"/>
      <c r="N7" s="106"/>
      <c r="O7" s="40"/>
      <c r="Q7" s="20"/>
      <c r="R7" s="70" t="s">
        <v>90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x14ac:dyDescent="0.3">
      <c r="A8" s="5" t="s">
        <v>4</v>
      </c>
      <c r="B8" s="6">
        <v>200</v>
      </c>
      <c r="C8" s="73">
        <v>0</v>
      </c>
      <c r="D8" s="8"/>
      <c r="G8" s="106" t="s">
        <v>89</v>
      </c>
      <c r="J8" s="20"/>
      <c r="K8" s="71">
        <v>3794.79</v>
      </c>
      <c r="L8" s="20"/>
      <c r="M8" s="20"/>
      <c r="N8" s="106" t="s">
        <v>89</v>
      </c>
      <c r="O8" s="40"/>
      <c r="Q8" s="20"/>
      <c r="R8" s="71">
        <v>390.73</v>
      </c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x14ac:dyDescent="0.3">
      <c r="A9" s="5" t="s">
        <v>5</v>
      </c>
      <c r="B9" s="6">
        <v>4000</v>
      </c>
      <c r="C9" s="73">
        <v>0</v>
      </c>
      <c r="D9" s="8"/>
      <c r="G9" s="106"/>
      <c r="H9" s="40" t="s">
        <v>97</v>
      </c>
      <c r="J9" s="20"/>
      <c r="K9" s="102"/>
      <c r="L9" s="20"/>
      <c r="M9" s="20"/>
      <c r="N9" s="106"/>
      <c r="O9" s="40" t="s">
        <v>97</v>
      </c>
      <c r="Q9" s="20"/>
      <c r="R9" s="10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x14ac:dyDescent="0.3">
      <c r="A10" s="5" t="s">
        <v>80</v>
      </c>
      <c r="B10" s="6">
        <v>750</v>
      </c>
      <c r="C10" s="73">
        <v>0</v>
      </c>
      <c r="D10" s="8"/>
      <c r="G10" s="106"/>
      <c r="K10" s="35"/>
      <c r="L10" s="20"/>
      <c r="M10" s="20"/>
      <c r="N10" s="106"/>
      <c r="O10" s="40"/>
      <c r="R10" s="35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x14ac:dyDescent="0.3">
      <c r="A11" s="5" t="s">
        <v>6</v>
      </c>
      <c r="B11" s="6">
        <v>0</v>
      </c>
      <c r="C11" s="73">
        <v>0</v>
      </c>
      <c r="D11" s="8"/>
      <c r="G11" s="106"/>
      <c r="H11" s="40" t="s">
        <v>91</v>
      </c>
      <c r="J11" s="20"/>
      <c r="K11" s="102">
        <v>0</v>
      </c>
      <c r="L11" s="20"/>
      <c r="M11" s="20"/>
      <c r="N11" s="106"/>
      <c r="O11" s="40" t="s">
        <v>91</v>
      </c>
      <c r="Q11" s="20"/>
      <c r="R11" s="102">
        <v>0</v>
      </c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x14ac:dyDescent="0.3">
      <c r="A12" s="5" t="s">
        <v>7</v>
      </c>
      <c r="B12" s="6">
        <v>0</v>
      </c>
      <c r="C12" s="73">
        <v>0</v>
      </c>
      <c r="D12" s="8"/>
      <c r="G12" s="106"/>
      <c r="J12" s="20"/>
      <c r="K12" s="102"/>
      <c r="L12" s="20"/>
      <c r="M12" s="20"/>
      <c r="N12" s="106"/>
      <c r="O12" s="40"/>
      <c r="Q12" s="20"/>
      <c r="R12" s="10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x14ac:dyDescent="0.3">
      <c r="A13" s="5" t="s">
        <v>9</v>
      </c>
      <c r="B13" s="6">
        <v>150</v>
      </c>
      <c r="C13" s="73">
        <v>0</v>
      </c>
      <c r="D13" s="8"/>
      <c r="G13" s="106"/>
      <c r="K13" s="102"/>
      <c r="M13" s="20"/>
      <c r="N13" s="106"/>
      <c r="O13" s="40"/>
      <c r="R13" s="10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x14ac:dyDescent="0.3">
      <c r="A14" s="5" t="s">
        <v>11</v>
      </c>
      <c r="B14" s="6">
        <v>250</v>
      </c>
      <c r="C14" s="73">
        <v>0</v>
      </c>
      <c r="D14" s="8"/>
      <c r="G14" s="106"/>
      <c r="H14" t="s">
        <v>92</v>
      </c>
      <c r="J14" s="20"/>
      <c r="K14" s="102">
        <v>0</v>
      </c>
      <c r="L14" s="20"/>
      <c r="M14" s="20"/>
      <c r="N14" s="106"/>
      <c r="O14" t="s">
        <v>92</v>
      </c>
      <c r="Q14" s="20"/>
      <c r="R14" s="102">
        <v>0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x14ac:dyDescent="0.3">
      <c r="A15" s="5" t="s">
        <v>10</v>
      </c>
      <c r="B15" s="6">
        <v>40</v>
      </c>
      <c r="C15" s="73">
        <v>0</v>
      </c>
      <c r="D15" s="8"/>
      <c r="G15" s="106"/>
      <c r="J15" s="20"/>
      <c r="K15" s="102"/>
      <c r="L15" s="20"/>
      <c r="N15" s="106"/>
      <c r="O15" s="40"/>
      <c r="Q15" s="20"/>
      <c r="R15" s="102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x14ac:dyDescent="0.3">
      <c r="A16" s="5" t="s">
        <v>14</v>
      </c>
      <c r="B16" s="6">
        <v>100</v>
      </c>
      <c r="C16" s="73">
        <v>0</v>
      </c>
      <c r="D16" s="8"/>
      <c r="G16" s="106"/>
      <c r="K16" s="71">
        <f>K8-K11+K14</f>
        <v>3794.79</v>
      </c>
      <c r="N16" s="106"/>
      <c r="O16" s="40"/>
      <c r="R16" s="71">
        <v>390.73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x14ac:dyDescent="0.3">
      <c r="A17" s="5" t="s">
        <v>76</v>
      </c>
      <c r="B17" s="6">
        <v>100</v>
      </c>
      <c r="C17" s="73">
        <v>0</v>
      </c>
      <c r="D17" s="8"/>
      <c r="G17" s="106"/>
      <c r="K17" s="102"/>
      <c r="M17" s="20"/>
      <c r="N17" s="106"/>
      <c r="O17" s="40"/>
      <c r="R17" s="102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x14ac:dyDescent="0.3">
      <c r="A18" s="5" t="s">
        <v>83</v>
      </c>
      <c r="B18" s="6">
        <v>400</v>
      </c>
      <c r="C18" s="73">
        <v>0</v>
      </c>
      <c r="D18" s="8"/>
      <c r="G18" s="106" t="s">
        <v>93</v>
      </c>
      <c r="K18" s="66">
        <f>'Cash Book Yr end March 20'!F65</f>
        <v>959.23000000000059</v>
      </c>
      <c r="M18" s="20"/>
      <c r="N18" s="106" t="s">
        <v>93</v>
      </c>
      <c r="O18" s="40"/>
      <c r="R18" s="66">
        <v>390.73000000000741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x14ac:dyDescent="0.3">
      <c r="A19" s="5" t="s">
        <v>146</v>
      </c>
      <c r="B19" s="6">
        <v>250</v>
      </c>
      <c r="C19" s="73">
        <v>109.44</v>
      </c>
      <c r="D19" s="8"/>
      <c r="G19" s="106"/>
      <c r="J19" s="20"/>
      <c r="K19" s="102"/>
      <c r="M19" s="20"/>
      <c r="N19" s="106"/>
      <c r="O19" s="40"/>
      <c r="Q19" s="20"/>
      <c r="R19" s="102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x14ac:dyDescent="0.3">
      <c r="A20" s="5" t="s">
        <v>15</v>
      </c>
      <c r="B20" s="6">
        <v>50</v>
      </c>
      <c r="C20" s="73">
        <v>0</v>
      </c>
      <c r="D20" s="8"/>
      <c r="G20" s="106"/>
      <c r="H20" s="40" t="s">
        <v>69</v>
      </c>
      <c r="J20" s="20"/>
      <c r="K20" s="103">
        <f>K16-K18</f>
        <v>2835.5599999999995</v>
      </c>
      <c r="L20" s="20"/>
      <c r="M20" s="20"/>
      <c r="N20" s="106"/>
      <c r="O20" s="40" t="s">
        <v>69</v>
      </c>
      <c r="Q20" s="20"/>
      <c r="R20" s="103">
        <v>-7.3896444519050419E-12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x14ac:dyDescent="0.3">
      <c r="A21" s="5" t="s">
        <v>16</v>
      </c>
      <c r="B21" s="6">
        <v>150</v>
      </c>
      <c r="C21" s="73">
        <v>0</v>
      </c>
      <c r="D21" s="8"/>
      <c r="G21" s="106"/>
      <c r="K21" s="35"/>
      <c r="L21" s="20"/>
      <c r="M21" s="20"/>
      <c r="N21" s="106"/>
      <c r="O21" s="40"/>
      <c r="R21" s="3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x14ac:dyDescent="0.3">
      <c r="A22" s="5" t="s">
        <v>17</v>
      </c>
      <c r="B22" s="6">
        <v>5</v>
      </c>
      <c r="C22" s="73">
        <v>0</v>
      </c>
      <c r="D22" s="8"/>
      <c r="G22" s="106"/>
      <c r="J22" s="20"/>
      <c r="K22" s="102"/>
      <c r="L22" s="20"/>
      <c r="M22" s="20"/>
      <c r="N22" s="106"/>
      <c r="O22" s="40"/>
      <c r="Q22" s="20"/>
      <c r="R22" s="102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x14ac:dyDescent="0.3">
      <c r="A23" s="5" t="s">
        <v>81</v>
      </c>
      <c r="B23" s="6">
        <v>500</v>
      </c>
      <c r="C23" s="73">
        <v>0</v>
      </c>
      <c r="D23" s="8"/>
      <c r="G23" s="106"/>
      <c r="J23" s="20"/>
      <c r="K23" s="102"/>
      <c r="L23" s="20"/>
      <c r="M23" s="20"/>
      <c r="N23" s="106"/>
      <c r="O23" s="40"/>
      <c r="Q23" s="20"/>
      <c r="R23" s="102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x14ac:dyDescent="0.3">
      <c r="A24" s="5" t="s">
        <v>123</v>
      </c>
      <c r="B24" s="6">
        <v>5</v>
      </c>
      <c r="C24" s="73">
        <v>0</v>
      </c>
      <c r="D24" s="8"/>
      <c r="G24" s="106"/>
      <c r="J24" s="20"/>
      <c r="K24" s="102"/>
      <c r="L24" s="20"/>
      <c r="M24" s="20"/>
      <c r="N24" s="106"/>
      <c r="O24" s="40"/>
      <c r="Q24" s="20"/>
      <c r="R24" s="102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x14ac:dyDescent="0.3">
      <c r="A25" s="5"/>
      <c r="B25" s="6"/>
      <c r="C25" s="73"/>
      <c r="D25" s="8"/>
      <c r="G25" s="106"/>
      <c r="J25" s="20"/>
      <c r="K25" s="102"/>
      <c r="L25" s="20"/>
      <c r="M25" s="20"/>
      <c r="N25" s="106"/>
      <c r="O25" s="40"/>
      <c r="Q25" s="20"/>
      <c r="R25" s="102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x14ac:dyDescent="0.3">
      <c r="A26" s="5"/>
      <c r="B26" s="6"/>
      <c r="C26" s="73"/>
      <c r="D26" s="11"/>
      <c r="G26" s="106" t="s">
        <v>94</v>
      </c>
      <c r="J26" s="20"/>
      <c r="K26" s="71">
        <v>13113.54</v>
      </c>
      <c r="L26" s="20"/>
      <c r="M26" s="20"/>
      <c r="N26" s="106" t="s">
        <v>94</v>
      </c>
      <c r="O26" s="40"/>
      <c r="Q26" s="20"/>
      <c r="R26" s="71">
        <v>13057.54</v>
      </c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x14ac:dyDescent="0.3">
      <c r="A27" s="16" t="s">
        <v>12</v>
      </c>
      <c r="B27" s="13"/>
      <c r="C27" s="73">
        <f>'Cash Book Yr end March 20'!J79</f>
        <v>1830.25</v>
      </c>
      <c r="D27" s="8"/>
      <c r="G27" s="106"/>
      <c r="H27" s="40" t="s">
        <v>95</v>
      </c>
      <c r="J27" s="20"/>
      <c r="K27" s="70"/>
      <c r="L27" s="20"/>
      <c r="M27" s="20"/>
      <c r="N27" s="106"/>
      <c r="O27" s="40" t="s">
        <v>95</v>
      </c>
      <c r="Q27" s="20"/>
      <c r="R27" s="7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x14ac:dyDescent="0.3">
      <c r="A28" s="16"/>
      <c r="B28" s="2"/>
      <c r="C28" s="74"/>
      <c r="D28" s="8"/>
      <c r="G28" s="106"/>
      <c r="J28" s="20"/>
      <c r="K28" s="70"/>
      <c r="L28" s="20"/>
      <c r="M28" s="20"/>
      <c r="N28" s="106"/>
      <c r="O28" s="40"/>
      <c r="Q28" s="20"/>
      <c r="R28" s="7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x14ac:dyDescent="0.3">
      <c r="A29" s="5" t="s">
        <v>18</v>
      </c>
      <c r="B29" s="18">
        <f>SUM(B7:B27)</f>
        <v>7000</v>
      </c>
      <c r="C29" s="18">
        <f>SUM(C7:C27)</f>
        <v>1939.69</v>
      </c>
      <c r="D29" s="18"/>
      <c r="G29" s="106"/>
      <c r="H29" s="40" t="s">
        <v>91</v>
      </c>
      <c r="J29" s="20"/>
      <c r="K29" s="102">
        <v>0</v>
      </c>
      <c r="L29" s="20"/>
      <c r="M29" s="20"/>
      <c r="N29" s="106"/>
      <c r="O29" s="40" t="s">
        <v>91</v>
      </c>
      <c r="Q29" s="20"/>
      <c r="R29" s="102">
        <v>0</v>
      </c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x14ac:dyDescent="0.3">
      <c r="A30" s="117"/>
      <c r="B30" s="6"/>
      <c r="C30" s="73"/>
      <c r="D30" s="8"/>
      <c r="G30" s="106"/>
      <c r="J30" s="20"/>
      <c r="K30" s="102"/>
      <c r="L30" s="20"/>
      <c r="M30" s="20"/>
      <c r="N30" s="106"/>
      <c r="O30" s="40"/>
      <c r="Q30" s="20"/>
      <c r="R30" s="102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x14ac:dyDescent="0.3">
      <c r="A31" s="5" t="s">
        <v>140</v>
      </c>
      <c r="D31" s="35"/>
      <c r="G31" s="106"/>
      <c r="K31" s="102"/>
      <c r="L31" s="20"/>
      <c r="M31" s="20"/>
      <c r="N31" s="106"/>
      <c r="O31" s="40"/>
      <c r="R31" s="102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x14ac:dyDescent="0.3">
      <c r="A32" s="5"/>
      <c r="C32" s="73"/>
      <c r="D32" s="35"/>
      <c r="G32" s="106"/>
      <c r="H32" t="s">
        <v>92</v>
      </c>
      <c r="J32" s="20"/>
      <c r="K32" s="102">
        <v>0</v>
      </c>
      <c r="L32" s="20"/>
      <c r="M32" s="20"/>
      <c r="N32" s="106"/>
      <c r="O32" t="s">
        <v>92</v>
      </c>
      <c r="Q32" s="20"/>
      <c r="R32" s="102">
        <v>0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x14ac:dyDescent="0.3">
      <c r="A33" s="5"/>
      <c r="C33" s="73"/>
      <c r="D33" s="35"/>
      <c r="G33" s="106"/>
      <c r="J33" s="20"/>
      <c r="K33" s="70"/>
      <c r="L33" s="20"/>
      <c r="M33" s="20"/>
      <c r="N33" s="106"/>
      <c r="O33" s="40"/>
      <c r="Q33" s="20"/>
      <c r="R33" s="7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x14ac:dyDescent="0.3">
      <c r="A34" s="5"/>
      <c r="C34" s="73"/>
      <c r="D34" s="35"/>
      <c r="G34" s="106"/>
      <c r="J34" s="20"/>
      <c r="K34" s="71">
        <f>K26-K29+K32</f>
        <v>13113.54</v>
      </c>
      <c r="L34" s="20"/>
      <c r="M34" s="20"/>
      <c r="N34" s="106"/>
      <c r="O34" s="40"/>
      <c r="Q34" s="20"/>
      <c r="R34" s="71">
        <v>13057.54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x14ac:dyDescent="0.3">
      <c r="A35" s="5"/>
      <c r="C35" s="73"/>
      <c r="D35" s="35"/>
      <c r="G35" s="94"/>
      <c r="J35" s="20"/>
      <c r="K35" s="70"/>
      <c r="L35" s="20"/>
      <c r="M35" s="20"/>
      <c r="N35" s="94"/>
      <c r="O35" s="40"/>
      <c r="Q35" s="20"/>
      <c r="R35" s="7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x14ac:dyDescent="0.3">
      <c r="A36" s="117"/>
      <c r="B36" s="22"/>
      <c r="D36" s="35"/>
      <c r="G36" s="94" t="s">
        <v>93</v>
      </c>
      <c r="J36" s="20"/>
      <c r="K36" s="71">
        <f>'Cash Book Yr end March 20'!H116</f>
        <v>13113.54</v>
      </c>
      <c r="L36" s="20"/>
      <c r="M36" s="20"/>
      <c r="N36" s="94" t="s">
        <v>93</v>
      </c>
      <c r="O36" s="40"/>
      <c r="Q36" s="20"/>
      <c r="R36" s="71">
        <v>13057.54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x14ac:dyDescent="0.3">
      <c r="A37" s="171"/>
      <c r="B37" s="83"/>
      <c r="C37" s="97"/>
      <c r="D37" s="36"/>
      <c r="G37" s="94"/>
      <c r="J37" s="20"/>
      <c r="K37" s="70"/>
      <c r="L37" s="20"/>
      <c r="M37" s="20"/>
      <c r="N37" s="94"/>
      <c r="O37" s="40"/>
      <c r="Q37" s="20"/>
      <c r="R37" s="7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x14ac:dyDescent="0.3">
      <c r="A38" s="5"/>
      <c r="B38" s="22"/>
      <c r="G38" s="94"/>
      <c r="H38" s="40" t="s">
        <v>69</v>
      </c>
      <c r="J38" s="20"/>
      <c r="K38" s="71">
        <v>0</v>
      </c>
      <c r="L38" s="20"/>
      <c r="M38" s="20"/>
      <c r="N38" s="94"/>
      <c r="O38" s="40" t="s">
        <v>69</v>
      </c>
      <c r="Q38" s="20"/>
      <c r="R38" s="71">
        <v>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x14ac:dyDescent="0.3">
      <c r="A39" s="6"/>
      <c r="B39" s="22"/>
      <c r="G39" s="133"/>
      <c r="H39" s="7"/>
      <c r="I39" s="7"/>
      <c r="J39" s="7"/>
      <c r="K39" s="11"/>
      <c r="L39" s="20"/>
      <c r="M39" s="20"/>
      <c r="N39" s="133"/>
      <c r="O39" s="7"/>
      <c r="P39" s="7"/>
      <c r="Q39" s="7"/>
      <c r="R39" s="11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15.6" x14ac:dyDescent="0.3">
      <c r="A40" s="172"/>
      <c r="B40" s="121"/>
      <c r="C40" s="86"/>
      <c r="G40" s="134"/>
      <c r="H40" s="135" t="s">
        <v>96</v>
      </c>
      <c r="I40" s="132"/>
      <c r="J40" s="132"/>
      <c r="K40" s="136">
        <f>K26+K8</f>
        <v>16908.330000000002</v>
      </c>
      <c r="L40" s="20"/>
      <c r="M40" s="20"/>
      <c r="N40" s="134"/>
      <c r="O40" s="135" t="s">
        <v>96</v>
      </c>
      <c r="P40" s="132"/>
      <c r="Q40" s="132"/>
      <c r="R40" s="136">
        <v>13448.27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x14ac:dyDescent="0.3">
      <c r="A41" s="172"/>
      <c r="B41" s="121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x14ac:dyDescent="0.3">
      <c r="A42" s="115"/>
      <c r="B42" s="22"/>
      <c r="J42" s="28"/>
      <c r="K42" s="26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6"/>
      <c r="X42" s="26"/>
      <c r="Y42" s="26"/>
      <c r="Z42" s="27"/>
      <c r="AA42" s="26"/>
      <c r="AB42" s="26"/>
      <c r="AC42" s="26"/>
      <c r="AD42" s="20"/>
      <c r="AE42" s="20"/>
    </row>
    <row r="43" spans="1:31" x14ac:dyDescent="0.3">
      <c r="A43" s="115"/>
      <c r="B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5"/>
      <c r="AE43" s="20"/>
    </row>
    <row r="44" spans="1:31" x14ac:dyDescent="0.3">
      <c r="A44" s="115"/>
      <c r="B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1" x14ac:dyDescent="0.3">
      <c r="A45" s="115"/>
      <c r="B45" s="22"/>
      <c r="J45" s="20"/>
      <c r="K45" s="20"/>
      <c r="L45" s="20"/>
      <c r="M45" s="20"/>
      <c r="N45" s="23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x14ac:dyDescent="0.3">
      <c r="A46" s="115"/>
      <c r="B46" s="22"/>
      <c r="C46"/>
      <c r="J46" s="20"/>
      <c r="K46" s="20"/>
      <c r="L46" s="20"/>
      <c r="M46" s="20"/>
      <c r="N46" s="23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x14ac:dyDescent="0.3">
      <c r="A47" s="115"/>
      <c r="B47" s="22"/>
      <c r="J47" s="20"/>
      <c r="K47" s="20"/>
      <c r="L47" s="20"/>
      <c r="M47" s="20"/>
      <c r="N47" s="107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x14ac:dyDescent="0.3">
      <c r="A48" s="115"/>
      <c r="B48" s="22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x14ac:dyDescent="0.3">
      <c r="A49" s="115"/>
      <c r="B49" s="22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x14ac:dyDescent="0.3">
      <c r="A50" s="115"/>
      <c r="B50" s="22"/>
    </row>
    <row r="51" spans="1:31" x14ac:dyDescent="0.3">
      <c r="A51" s="115"/>
      <c r="B51" s="22"/>
    </row>
    <row r="52" spans="1:31" x14ac:dyDescent="0.3">
      <c r="A52" s="115"/>
      <c r="B52" s="22"/>
    </row>
    <row r="53" spans="1:31" x14ac:dyDescent="0.3">
      <c r="A53" s="115"/>
      <c r="B53" s="22"/>
    </row>
    <row r="54" spans="1:31" x14ac:dyDescent="0.3">
      <c r="A54" s="115"/>
      <c r="B54" s="22"/>
    </row>
    <row r="55" spans="1:31" x14ac:dyDescent="0.3">
      <c r="A55" s="115"/>
    </row>
    <row r="56" spans="1:31" x14ac:dyDescent="0.3">
      <c r="A56" s="115"/>
    </row>
    <row r="57" spans="1:31" x14ac:dyDescent="0.3">
      <c r="A57" s="115"/>
    </row>
    <row r="58" spans="1:31" x14ac:dyDescent="0.3">
      <c r="A58" s="115"/>
    </row>
    <row r="59" spans="1:31" x14ac:dyDescent="0.3">
      <c r="A59" s="115"/>
      <c r="D59" s="10"/>
      <c r="E59" s="59"/>
    </row>
    <row r="60" spans="1:31" x14ac:dyDescent="0.3">
      <c r="D60" s="10"/>
      <c r="E60" s="59"/>
    </row>
    <row r="61" spans="1:31" x14ac:dyDescent="0.3">
      <c r="D61" s="6"/>
      <c r="E61" s="59"/>
      <c r="F61" s="57"/>
      <c r="H61" s="42"/>
    </row>
    <row r="62" spans="1:31" x14ac:dyDescent="0.3">
      <c r="D62" s="6"/>
      <c r="E62" s="60"/>
      <c r="F62" s="124"/>
      <c r="G62" s="61"/>
    </row>
    <row r="63" spans="1:31" x14ac:dyDescent="0.3">
      <c r="D63" s="10"/>
      <c r="E63" s="59"/>
      <c r="F63" s="62"/>
    </row>
    <row r="64" spans="1:31" x14ac:dyDescent="0.3">
      <c r="D64" s="6"/>
      <c r="E64" s="62"/>
      <c r="F64" s="62"/>
    </row>
    <row r="65" spans="4:6" x14ac:dyDescent="0.3">
      <c r="D65" s="6"/>
      <c r="E65" s="62"/>
      <c r="F65" s="62"/>
    </row>
    <row r="66" spans="4:6" x14ac:dyDescent="0.3">
      <c r="D66" s="6"/>
      <c r="E66" s="62"/>
      <c r="F66" s="62"/>
    </row>
    <row r="67" spans="4:6" x14ac:dyDescent="0.3">
      <c r="D67" s="6"/>
      <c r="E67" s="62"/>
      <c r="F67" s="62"/>
    </row>
    <row r="68" spans="4:6" x14ac:dyDescent="0.3">
      <c r="D68" s="6"/>
      <c r="E68" s="62"/>
      <c r="F68" s="62"/>
    </row>
    <row r="69" spans="4:6" x14ac:dyDescent="0.3">
      <c r="D69" s="6"/>
      <c r="E69" s="62"/>
      <c r="F69" s="62"/>
    </row>
    <row r="70" spans="4:6" x14ac:dyDescent="0.3">
      <c r="D70" s="6"/>
      <c r="E70" s="62"/>
      <c r="F70" s="62"/>
    </row>
    <row r="71" spans="4:6" x14ac:dyDescent="0.3">
      <c r="D71" s="6"/>
      <c r="E71" s="62"/>
      <c r="F71" s="62"/>
    </row>
    <row r="72" spans="4:6" x14ac:dyDescent="0.3">
      <c r="D72" s="6"/>
      <c r="E72" s="62"/>
      <c r="F72" s="62"/>
    </row>
    <row r="73" spans="4:6" x14ac:dyDescent="0.3">
      <c r="D73" s="6"/>
      <c r="E73" s="62"/>
      <c r="F73" s="62"/>
    </row>
    <row r="74" spans="4:6" x14ac:dyDescent="0.3">
      <c r="D74" s="6"/>
      <c r="E74" s="62"/>
      <c r="F74" s="62"/>
    </row>
    <row r="75" spans="4:6" x14ac:dyDescent="0.3">
      <c r="D75" s="6"/>
      <c r="E75" s="62"/>
      <c r="F75" s="62"/>
    </row>
    <row r="76" spans="4:6" x14ac:dyDescent="0.3">
      <c r="D76" s="6"/>
      <c r="E76" s="62"/>
      <c r="F76" s="62"/>
    </row>
    <row r="77" spans="4:6" x14ac:dyDescent="0.3">
      <c r="D77" s="6"/>
      <c r="E77" s="62"/>
      <c r="F77" s="62"/>
    </row>
    <row r="78" spans="4:6" x14ac:dyDescent="0.3">
      <c r="D78" s="84"/>
      <c r="E78" s="62"/>
      <c r="F78" s="62"/>
    </row>
    <row r="79" spans="4:6" x14ac:dyDescent="0.3">
      <c r="D79" s="6"/>
      <c r="E79" s="62"/>
      <c r="F79" s="62"/>
    </row>
    <row r="80" spans="4:6" x14ac:dyDescent="0.3">
      <c r="D80" s="6"/>
      <c r="E80" s="62"/>
      <c r="F80" s="62"/>
    </row>
    <row r="81" spans="4:6" x14ac:dyDescent="0.3">
      <c r="D81" s="6"/>
      <c r="E81" s="62"/>
      <c r="F81" s="62"/>
    </row>
    <row r="82" spans="4:6" x14ac:dyDescent="0.3">
      <c r="D82" s="6"/>
      <c r="E82" s="62"/>
      <c r="F82" s="62"/>
    </row>
    <row r="83" spans="4:6" x14ac:dyDescent="0.3">
      <c r="D83" s="2"/>
      <c r="E83" s="63"/>
      <c r="F83" s="62"/>
    </row>
    <row r="84" spans="4:6" x14ac:dyDescent="0.3">
      <c r="D84" s="10"/>
      <c r="E84" s="62"/>
      <c r="F84" s="62"/>
    </row>
    <row r="85" spans="4:6" x14ac:dyDescent="0.3">
      <c r="D85" s="6"/>
      <c r="E85" s="62"/>
      <c r="F85" s="62"/>
    </row>
    <row r="86" spans="4:6" x14ac:dyDescent="0.3">
      <c r="D86" s="2"/>
      <c r="E86" s="62"/>
      <c r="F86" s="62"/>
    </row>
    <row r="87" spans="4:6" x14ac:dyDescent="0.3">
      <c r="D87" s="84"/>
      <c r="E87" s="63"/>
      <c r="F87" s="62"/>
    </row>
    <row r="88" spans="4:6" x14ac:dyDescent="0.3">
      <c r="D88" s="2"/>
      <c r="E88" s="59"/>
      <c r="F88" s="62"/>
    </row>
    <row r="89" spans="4:6" x14ac:dyDescent="0.3">
      <c r="D89" s="2"/>
      <c r="E89" s="63"/>
    </row>
    <row r="90" spans="4:6" x14ac:dyDescent="0.3">
      <c r="D90" s="85"/>
      <c r="E90" s="64"/>
      <c r="F90" s="64"/>
    </row>
    <row r="91" spans="4:6" x14ac:dyDescent="0.3">
      <c r="D91" s="6"/>
      <c r="E91" s="6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F577-5566-445E-BA9D-CD69C75108E5}">
  <sheetPr>
    <pageSetUpPr fitToPage="1"/>
  </sheetPr>
  <dimension ref="A1:I22"/>
  <sheetViews>
    <sheetView topLeftCell="A8" workbookViewId="0">
      <selection sqref="A1:E15"/>
    </sheetView>
  </sheetViews>
  <sheetFormatPr defaultRowHeight="14.4" x14ac:dyDescent="0.3"/>
  <cols>
    <col min="1" max="1" width="27.44140625" customWidth="1"/>
    <col min="2" max="2" width="14.6640625" customWidth="1"/>
    <col min="3" max="3" width="13.77734375" customWidth="1"/>
    <col min="5" max="5" width="56.21875" customWidth="1"/>
  </cols>
  <sheetData>
    <row r="1" spans="1:9" ht="21" x14ac:dyDescent="0.4">
      <c r="A1" s="47" t="s">
        <v>193</v>
      </c>
      <c r="B1" s="47"/>
      <c r="C1" s="47"/>
      <c r="D1" s="47"/>
    </row>
    <row r="2" spans="1:9" ht="10.8" customHeight="1" x14ac:dyDescent="0.3"/>
    <row r="3" spans="1:9" ht="14.4" customHeight="1" x14ac:dyDescent="0.3">
      <c r="B3" s="48" t="s">
        <v>20</v>
      </c>
      <c r="C3" s="49" t="s">
        <v>21</v>
      </c>
    </row>
    <row r="4" spans="1:9" ht="40.200000000000003" customHeight="1" x14ac:dyDescent="0.3">
      <c r="B4" s="50">
        <v>45382</v>
      </c>
      <c r="C4" s="50">
        <v>45747</v>
      </c>
      <c r="E4" s="51" t="s">
        <v>22</v>
      </c>
    </row>
    <row r="5" spans="1:9" ht="55.2" customHeight="1" x14ac:dyDescent="0.3">
      <c r="A5" s="52" t="s">
        <v>23</v>
      </c>
      <c r="B5" s="53">
        <v>12326</v>
      </c>
      <c r="C5" s="53">
        <f>B11</f>
        <v>13447.960000000003</v>
      </c>
      <c r="E5" s="54" t="s">
        <v>24</v>
      </c>
    </row>
    <row r="6" spans="1:9" ht="55.2" customHeight="1" x14ac:dyDescent="0.3">
      <c r="A6" s="52" t="s">
        <v>25</v>
      </c>
      <c r="B6" s="53">
        <v>7000</v>
      </c>
      <c r="C6" s="53">
        <v>7000</v>
      </c>
      <c r="E6" s="54" t="s">
        <v>26</v>
      </c>
    </row>
    <row r="7" spans="1:9" ht="55.2" customHeight="1" x14ac:dyDescent="0.3">
      <c r="A7" s="52" t="s">
        <v>27</v>
      </c>
      <c r="B7" s="53">
        <v>2034.58</v>
      </c>
      <c r="C7" s="53">
        <f>'Cash Book Yr end March 20'!D161</f>
        <v>7867.2599999999993</v>
      </c>
      <c r="E7" s="54" t="s">
        <v>28</v>
      </c>
    </row>
    <row r="8" spans="1:9" ht="55.2" customHeight="1" x14ac:dyDescent="0.3">
      <c r="A8" s="52" t="s">
        <v>29</v>
      </c>
      <c r="B8" s="53">
        <v>3974.6199999999994</v>
      </c>
      <c r="C8" s="53">
        <f>'Cash Book Yr end March 20'!R87</f>
        <v>4249.1799999999994</v>
      </c>
      <c r="E8" s="54" t="s">
        <v>30</v>
      </c>
    </row>
    <row r="9" spans="1:9" ht="55.2" customHeight="1" x14ac:dyDescent="0.3">
      <c r="A9" s="55" t="s">
        <v>31</v>
      </c>
      <c r="B9" s="53">
        <v>0</v>
      </c>
      <c r="C9" s="53">
        <v>0</v>
      </c>
      <c r="E9" s="54" t="s">
        <v>32</v>
      </c>
    </row>
    <row r="10" spans="1:9" ht="55.2" customHeight="1" x14ac:dyDescent="0.3">
      <c r="A10" s="52" t="s">
        <v>33</v>
      </c>
      <c r="B10" s="53">
        <v>3938</v>
      </c>
      <c r="C10" s="53">
        <f>'Cash Book Yr end March 20'!S89</f>
        <v>12462.75</v>
      </c>
      <c r="E10" s="54" t="s">
        <v>34</v>
      </c>
    </row>
    <row r="11" spans="1:9" ht="55.2" customHeight="1" x14ac:dyDescent="0.3">
      <c r="A11" s="52" t="s">
        <v>35</v>
      </c>
      <c r="B11" s="53">
        <v>13447.960000000003</v>
      </c>
      <c r="C11" s="53">
        <f>(C5+C6+C7)-(C8+C9+C10)</f>
        <v>11603.29</v>
      </c>
      <c r="E11" s="54" t="s">
        <v>36</v>
      </c>
      <c r="H11" s="23">
        <f>C11-C13</f>
        <v>11603.29</v>
      </c>
    </row>
    <row r="12" spans="1:9" ht="24" customHeight="1" x14ac:dyDescent="0.35">
      <c r="A12" s="52"/>
      <c r="B12" s="53"/>
      <c r="C12" s="53"/>
      <c r="E12" s="52"/>
      <c r="F12" s="30" t="s">
        <v>37</v>
      </c>
    </row>
    <row r="13" spans="1:9" ht="55.2" customHeight="1" x14ac:dyDescent="0.3">
      <c r="A13" s="55" t="s">
        <v>38</v>
      </c>
      <c r="B13" s="53">
        <v>13448.27</v>
      </c>
      <c r="C13" s="53">
        <v>0</v>
      </c>
      <c r="E13" s="54" t="s">
        <v>39</v>
      </c>
      <c r="I13" s="23"/>
    </row>
    <row r="14" spans="1:9" ht="55.2" customHeight="1" x14ac:dyDescent="0.3">
      <c r="A14" s="55" t="s">
        <v>40</v>
      </c>
      <c r="B14" s="53">
        <v>17409</v>
      </c>
      <c r="C14" s="53">
        <v>17409</v>
      </c>
      <c r="E14" s="54" t="s">
        <v>41</v>
      </c>
    </row>
    <row r="15" spans="1:9" ht="55.2" customHeight="1" x14ac:dyDescent="0.3">
      <c r="A15" s="52" t="s">
        <v>42</v>
      </c>
      <c r="B15" s="53">
        <v>0</v>
      </c>
      <c r="C15" s="53">
        <v>0</v>
      </c>
      <c r="E15" s="54" t="s">
        <v>43</v>
      </c>
    </row>
    <row r="18" spans="2:3" x14ac:dyDescent="0.3">
      <c r="B18" t="s">
        <v>44</v>
      </c>
    </row>
    <row r="19" spans="2:3" x14ac:dyDescent="0.3">
      <c r="B19" t="s">
        <v>45</v>
      </c>
    </row>
    <row r="22" spans="2:3" x14ac:dyDescent="0.3">
      <c r="C22" s="23">
        <f>C11-C13</f>
        <v>11603.29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E9F4-064E-4D3C-AF6D-414A3102D7CD}">
  <sheetPr>
    <pageSetUpPr fitToPage="1"/>
  </sheetPr>
  <dimension ref="A1:N34"/>
  <sheetViews>
    <sheetView workbookViewId="0">
      <selection activeCell="L10" sqref="L10"/>
    </sheetView>
  </sheetViews>
  <sheetFormatPr defaultRowHeight="14.4" x14ac:dyDescent="0.3"/>
  <cols>
    <col min="1" max="1" width="18.77734375" customWidth="1"/>
    <col min="3" max="3" width="10.77734375" customWidth="1"/>
    <col min="4" max="4" width="3.77734375" customWidth="1"/>
    <col min="5" max="5" width="10.88671875" customWidth="1"/>
    <col min="6" max="6" width="2.6640625" customWidth="1"/>
    <col min="8" max="8" width="3" customWidth="1"/>
    <col min="9" max="9" width="11" customWidth="1"/>
    <col min="10" max="10" width="2.6640625" customWidth="1"/>
    <col min="11" max="11" width="61" customWidth="1"/>
    <col min="12" max="12" width="15.88671875" customWidth="1"/>
    <col min="14" max="14" width="9.88671875" customWidth="1"/>
  </cols>
  <sheetData>
    <row r="1" spans="1:14" ht="18" x14ac:dyDescent="0.35">
      <c r="A1" s="30" t="s">
        <v>376</v>
      </c>
      <c r="B1" s="31"/>
      <c r="C1" s="31"/>
      <c r="D1" s="31"/>
      <c r="E1" s="31"/>
      <c r="I1" s="75"/>
      <c r="L1" s="10"/>
      <c r="M1" s="155"/>
      <c r="N1" s="155"/>
    </row>
    <row r="2" spans="1:14" x14ac:dyDescent="0.3">
      <c r="B2" s="99" t="s">
        <v>195</v>
      </c>
      <c r="C2" s="207" t="s">
        <v>377</v>
      </c>
      <c r="D2" s="207"/>
      <c r="E2" s="208" t="s">
        <v>195</v>
      </c>
      <c r="F2" s="207"/>
      <c r="G2" s="208" t="s">
        <v>69</v>
      </c>
      <c r="H2" s="208"/>
      <c r="I2" s="209" t="s">
        <v>70</v>
      </c>
      <c r="J2" s="208"/>
      <c r="K2" s="99"/>
      <c r="L2" s="6"/>
      <c r="M2" s="34"/>
      <c r="N2" s="181"/>
    </row>
    <row r="3" spans="1:14" x14ac:dyDescent="0.3">
      <c r="B3" s="99" t="s">
        <v>1</v>
      </c>
      <c r="C3" s="210" t="s">
        <v>71</v>
      </c>
      <c r="D3" s="210"/>
      <c r="E3" s="210" t="s">
        <v>72</v>
      </c>
      <c r="F3" s="208"/>
      <c r="G3" s="210" t="s">
        <v>73</v>
      </c>
      <c r="H3" s="208"/>
      <c r="I3" s="211"/>
      <c r="J3" s="208"/>
      <c r="K3" s="99"/>
      <c r="L3" s="6"/>
      <c r="M3" s="34"/>
      <c r="N3" s="89"/>
    </row>
    <row r="4" spans="1:14" ht="15.6" customHeight="1" x14ac:dyDescent="0.3">
      <c r="A4" t="s">
        <v>378</v>
      </c>
      <c r="B4" s="6">
        <v>50</v>
      </c>
      <c r="C4" s="206">
        <v>46.53</v>
      </c>
      <c r="D4" s="77"/>
      <c r="E4" s="206">
        <v>57.72</v>
      </c>
      <c r="F4" s="78"/>
      <c r="G4" s="79">
        <f>E4-C4</f>
        <v>11.189999999999998</v>
      </c>
      <c r="I4" s="75">
        <f>(E4-C4)/E4</f>
        <v>0.19386694386694384</v>
      </c>
      <c r="J4" s="78"/>
      <c r="L4" s="6"/>
      <c r="M4" s="6"/>
      <c r="N4" s="73"/>
    </row>
    <row r="5" spans="1:14" ht="15" customHeight="1" x14ac:dyDescent="0.3">
      <c r="A5" t="s">
        <v>4</v>
      </c>
      <c r="B5" s="6">
        <v>200</v>
      </c>
      <c r="C5" s="206">
        <v>168.6</v>
      </c>
      <c r="D5" s="20"/>
      <c r="E5" s="206">
        <v>202.5</v>
      </c>
      <c r="G5" s="79">
        <f>E5-C5</f>
        <v>33.900000000000006</v>
      </c>
      <c r="I5" s="75">
        <f>(E5-C5)/E5</f>
        <v>0.16740740740740745</v>
      </c>
      <c r="L5" s="6"/>
      <c r="M5" s="6"/>
      <c r="N5" s="73"/>
    </row>
    <row r="6" spans="1:14" x14ac:dyDescent="0.3">
      <c r="A6" t="s">
        <v>54</v>
      </c>
      <c r="B6" s="6">
        <v>4000</v>
      </c>
      <c r="C6" s="206">
        <v>3974.6199999999994</v>
      </c>
      <c r="D6" s="20"/>
      <c r="E6" s="206">
        <v>4249.1799999999994</v>
      </c>
      <c r="G6" s="79">
        <f t="shared" ref="G6:G21" si="0">E6-C6</f>
        <v>274.55999999999995</v>
      </c>
      <c r="I6" s="75">
        <f t="shared" ref="I6:I20" si="1">(E6-C6)/E6</f>
        <v>6.4614819800526219E-2</v>
      </c>
      <c r="L6" s="6"/>
      <c r="M6" s="6"/>
      <c r="N6" s="73"/>
    </row>
    <row r="7" spans="1:14" x14ac:dyDescent="0.3">
      <c r="A7" t="s">
        <v>116</v>
      </c>
      <c r="B7" s="6">
        <v>750</v>
      </c>
      <c r="C7" s="206">
        <v>398.4</v>
      </c>
      <c r="D7" s="20"/>
      <c r="E7" s="206">
        <v>398.4</v>
      </c>
      <c r="G7" s="79">
        <f t="shared" si="0"/>
        <v>0</v>
      </c>
      <c r="I7" s="75">
        <f t="shared" si="1"/>
        <v>0</v>
      </c>
      <c r="L7" s="6"/>
      <c r="M7" s="6"/>
      <c r="N7" s="73"/>
    </row>
    <row r="8" spans="1:14" x14ac:dyDescent="0.3">
      <c r="A8" t="s">
        <v>6</v>
      </c>
      <c r="B8" s="6">
        <v>0</v>
      </c>
      <c r="C8" s="206">
        <v>0</v>
      </c>
      <c r="D8" s="20"/>
      <c r="E8" s="206">
        <v>0</v>
      </c>
      <c r="G8" s="79">
        <f t="shared" si="0"/>
        <v>0</v>
      </c>
      <c r="I8" s="75"/>
      <c r="L8" s="6"/>
      <c r="M8" s="6"/>
      <c r="N8" s="73"/>
    </row>
    <row r="9" spans="1:14" x14ac:dyDescent="0.3">
      <c r="A9" t="s">
        <v>74</v>
      </c>
      <c r="B9" s="6">
        <v>0</v>
      </c>
      <c r="C9" s="206">
        <v>0</v>
      </c>
      <c r="D9" s="20"/>
      <c r="E9" s="206">
        <v>0</v>
      </c>
      <c r="G9" s="79">
        <f t="shared" si="0"/>
        <v>0</v>
      </c>
      <c r="I9" s="75"/>
      <c r="L9" s="6"/>
      <c r="M9" s="6"/>
      <c r="N9" s="73"/>
    </row>
    <row r="10" spans="1:14" ht="30.6" customHeight="1" x14ac:dyDescent="0.3">
      <c r="A10" t="s">
        <v>117</v>
      </c>
      <c r="B10" s="6">
        <v>150</v>
      </c>
      <c r="C10" s="206">
        <v>61.7</v>
      </c>
      <c r="D10" s="20"/>
      <c r="E10" s="206">
        <v>920.15000000000009</v>
      </c>
      <c r="G10" s="79">
        <f t="shared" si="0"/>
        <v>858.45</v>
      </c>
      <c r="I10" s="75">
        <f t="shared" si="1"/>
        <v>0.9329457153724936</v>
      </c>
      <c r="K10" s="51" t="s">
        <v>379</v>
      </c>
      <c r="L10" s="6"/>
      <c r="M10" s="6"/>
      <c r="N10" s="73"/>
    </row>
    <row r="11" spans="1:14" x14ac:dyDescent="0.3">
      <c r="A11" t="s">
        <v>11</v>
      </c>
      <c r="B11" s="6">
        <v>250</v>
      </c>
      <c r="C11" s="206">
        <v>239.28000000000003</v>
      </c>
      <c r="D11" s="20"/>
      <c r="E11" s="206">
        <v>270.83000000000004</v>
      </c>
      <c r="G11" s="79">
        <f t="shared" si="0"/>
        <v>31.550000000000011</v>
      </c>
      <c r="I11" s="75">
        <f t="shared" si="1"/>
        <v>0.11649374146143339</v>
      </c>
      <c r="L11" s="6"/>
      <c r="M11" s="6"/>
      <c r="N11" s="73"/>
    </row>
    <row r="12" spans="1:14" x14ac:dyDescent="0.3">
      <c r="A12" t="s">
        <v>75</v>
      </c>
      <c r="B12" s="6">
        <v>40</v>
      </c>
      <c r="C12" s="206">
        <v>0</v>
      </c>
      <c r="D12" s="20"/>
      <c r="E12" s="206">
        <v>11.51</v>
      </c>
      <c r="G12" s="79">
        <f t="shared" si="0"/>
        <v>11.51</v>
      </c>
      <c r="I12" s="75">
        <f t="shared" si="1"/>
        <v>1</v>
      </c>
      <c r="L12" s="6"/>
      <c r="M12" s="6"/>
      <c r="N12" s="73"/>
    </row>
    <row r="13" spans="1:14" x14ac:dyDescent="0.3">
      <c r="A13" t="s">
        <v>14</v>
      </c>
      <c r="B13" s="6">
        <v>100</v>
      </c>
      <c r="C13" s="206">
        <v>0</v>
      </c>
      <c r="D13" s="20"/>
      <c r="E13" s="206">
        <v>0</v>
      </c>
      <c r="G13" s="79">
        <f t="shared" si="0"/>
        <v>0</v>
      </c>
      <c r="I13" s="75"/>
      <c r="L13" s="6"/>
      <c r="M13" s="6"/>
      <c r="N13" s="73"/>
    </row>
    <row r="14" spans="1:14" x14ac:dyDescent="0.3">
      <c r="A14" t="s">
        <v>76</v>
      </c>
      <c r="B14" s="6">
        <v>100</v>
      </c>
      <c r="C14" s="206">
        <v>335</v>
      </c>
      <c r="D14" s="20"/>
      <c r="E14" s="206">
        <v>278</v>
      </c>
      <c r="G14" s="79">
        <f t="shared" si="0"/>
        <v>-57</v>
      </c>
      <c r="I14" s="75">
        <f t="shared" si="1"/>
        <v>-0.20503597122302158</v>
      </c>
      <c r="L14" s="6"/>
      <c r="M14" s="6"/>
      <c r="N14" s="73"/>
    </row>
    <row r="15" spans="1:14" x14ac:dyDescent="0.3">
      <c r="A15" t="s">
        <v>83</v>
      </c>
      <c r="B15" s="6">
        <v>400</v>
      </c>
      <c r="C15" s="206">
        <v>213.08</v>
      </c>
      <c r="D15" s="20"/>
      <c r="E15" s="206">
        <v>0</v>
      </c>
      <c r="G15" s="79">
        <f t="shared" si="0"/>
        <v>-213.08</v>
      </c>
      <c r="I15" s="75">
        <v>-1</v>
      </c>
      <c r="K15" t="s">
        <v>380</v>
      </c>
      <c r="L15" s="6"/>
      <c r="M15" s="6"/>
      <c r="N15" s="73"/>
    </row>
    <row r="16" spans="1:14" x14ac:dyDescent="0.3">
      <c r="A16" t="s">
        <v>146</v>
      </c>
      <c r="B16" s="6">
        <v>250</v>
      </c>
      <c r="C16" s="206">
        <v>235.49</v>
      </c>
      <c r="D16" s="20"/>
      <c r="E16" s="206">
        <v>240.44</v>
      </c>
      <c r="G16" s="79">
        <f t="shared" si="0"/>
        <v>4.9499999999999886</v>
      </c>
      <c r="I16" s="75">
        <f t="shared" si="1"/>
        <v>2.0587256696057182E-2</v>
      </c>
      <c r="L16" s="6"/>
      <c r="M16" s="6"/>
      <c r="N16" s="73"/>
    </row>
    <row r="17" spans="1:14" x14ac:dyDescent="0.3">
      <c r="A17" t="s">
        <v>15</v>
      </c>
      <c r="B17" s="6">
        <v>50</v>
      </c>
      <c r="C17" s="206">
        <v>0</v>
      </c>
      <c r="D17" s="20"/>
      <c r="E17" s="206">
        <v>0</v>
      </c>
      <c r="G17" s="79">
        <f t="shared" si="0"/>
        <v>0</v>
      </c>
      <c r="I17" s="75"/>
      <c r="L17" s="6"/>
      <c r="M17" s="6"/>
      <c r="N17" s="73"/>
    </row>
    <row r="18" spans="1:14" ht="28.8" x14ac:dyDescent="0.3">
      <c r="A18" t="s">
        <v>16</v>
      </c>
      <c r="B18" s="6">
        <v>150</v>
      </c>
      <c r="C18" s="206">
        <v>263</v>
      </c>
      <c r="D18" s="20"/>
      <c r="E18" s="206">
        <v>108</v>
      </c>
      <c r="G18" s="79">
        <f t="shared" si="0"/>
        <v>-155</v>
      </c>
      <c r="I18" s="75">
        <f t="shared" si="1"/>
        <v>-1.4351851851851851</v>
      </c>
      <c r="K18" s="131" t="s">
        <v>381</v>
      </c>
      <c r="L18" s="6"/>
      <c r="M18" s="6"/>
      <c r="N18" s="73"/>
    </row>
    <row r="19" spans="1:14" x14ac:dyDescent="0.3">
      <c r="A19" t="s">
        <v>17</v>
      </c>
      <c r="B19" s="6">
        <v>5</v>
      </c>
      <c r="C19" s="206">
        <v>0</v>
      </c>
      <c r="D19" s="20"/>
      <c r="E19" s="206">
        <v>0</v>
      </c>
      <c r="G19" s="79">
        <f t="shared" si="0"/>
        <v>0</v>
      </c>
      <c r="I19" s="75"/>
      <c r="L19" s="6"/>
      <c r="M19" s="6"/>
      <c r="N19" s="73"/>
    </row>
    <row r="20" spans="1:14" x14ac:dyDescent="0.3">
      <c r="A20" t="s">
        <v>81</v>
      </c>
      <c r="B20" s="6">
        <v>500</v>
      </c>
      <c r="C20" s="206">
        <v>417.8</v>
      </c>
      <c r="D20" s="20"/>
      <c r="E20" s="206">
        <v>35</v>
      </c>
      <c r="G20" s="79">
        <f t="shared" si="0"/>
        <v>-382.8</v>
      </c>
      <c r="I20" s="75">
        <f t="shared" si="1"/>
        <v>-10.937142857142858</v>
      </c>
      <c r="K20" t="s">
        <v>382</v>
      </c>
      <c r="L20" s="6"/>
      <c r="M20" s="6"/>
      <c r="N20" s="73"/>
    </row>
    <row r="21" spans="1:14" x14ac:dyDescent="0.3">
      <c r="A21" t="s">
        <v>57</v>
      </c>
      <c r="B21" s="6">
        <v>5</v>
      </c>
      <c r="C21" s="206">
        <v>0</v>
      </c>
      <c r="D21" s="20"/>
      <c r="E21" s="206">
        <v>0</v>
      </c>
      <c r="G21" s="79">
        <f t="shared" si="0"/>
        <v>0</v>
      </c>
      <c r="I21" s="75"/>
      <c r="L21" s="6"/>
      <c r="M21" s="6"/>
      <c r="N21" s="73"/>
    </row>
    <row r="22" spans="1:14" x14ac:dyDescent="0.3">
      <c r="C22" s="164"/>
      <c r="D22" s="20"/>
      <c r="E22" s="23"/>
      <c r="G22" s="79"/>
      <c r="I22" s="75"/>
    </row>
    <row r="23" spans="1:14" x14ac:dyDescent="0.3">
      <c r="B23">
        <f>SUM(B4:B22)</f>
        <v>7000</v>
      </c>
      <c r="C23" s="40">
        <f>SUM(C5:C22)</f>
        <v>6306.9699999999984</v>
      </c>
      <c r="D23" s="20"/>
      <c r="E23" s="20">
        <f>SUM(E4:E22)</f>
        <v>6771.7299999999987</v>
      </c>
      <c r="I23" s="75"/>
      <c r="L23" s="22"/>
      <c r="M23" s="6"/>
      <c r="N23" s="73"/>
    </row>
    <row r="24" spans="1:14" x14ac:dyDescent="0.3">
      <c r="B24" s="20"/>
      <c r="C24" s="20"/>
      <c r="D24" s="25"/>
      <c r="E24" s="20"/>
      <c r="I24" s="75"/>
      <c r="L24" s="6"/>
      <c r="N24" s="20"/>
    </row>
    <row r="25" spans="1:14" x14ac:dyDescent="0.3">
      <c r="B25" s="20"/>
      <c r="C25" s="20"/>
      <c r="D25" s="20"/>
      <c r="E25" s="20"/>
      <c r="I25" s="75"/>
      <c r="L25" s="6"/>
      <c r="N25" s="20"/>
    </row>
    <row r="26" spans="1:14" x14ac:dyDescent="0.3">
      <c r="B26" s="20"/>
      <c r="C26" s="20"/>
      <c r="D26" s="20"/>
      <c r="E26" s="20"/>
      <c r="I26" s="75"/>
      <c r="L26" s="6"/>
      <c r="N26" s="73"/>
    </row>
    <row r="27" spans="1:14" x14ac:dyDescent="0.3">
      <c r="L27" s="6"/>
      <c r="N27" s="73"/>
    </row>
    <row r="28" spans="1:14" x14ac:dyDescent="0.3">
      <c r="L28" s="6"/>
      <c r="N28" s="73"/>
    </row>
    <row r="29" spans="1:14" x14ac:dyDescent="0.3">
      <c r="L29" s="22"/>
      <c r="M29" s="22"/>
      <c r="N29" s="20"/>
    </row>
    <row r="30" spans="1:14" x14ac:dyDescent="0.3">
      <c r="L30" s="10"/>
      <c r="M30" s="22"/>
      <c r="N30" s="116"/>
    </row>
    <row r="31" spans="1:14" x14ac:dyDescent="0.3">
      <c r="L31" s="22"/>
    </row>
    <row r="32" spans="1:14" x14ac:dyDescent="0.3">
      <c r="L32" s="22"/>
      <c r="M32" s="22"/>
      <c r="N32" s="20"/>
    </row>
    <row r="33" spans="12:14" x14ac:dyDescent="0.3">
      <c r="L33" s="10"/>
      <c r="M33" s="22"/>
      <c r="N33" s="116"/>
    </row>
    <row r="34" spans="12:14" x14ac:dyDescent="0.3">
      <c r="L34" s="2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7AC58-9366-48AB-A4FF-0A0F51A56469}">
  <sheetPr>
    <pageSetUpPr fitToPage="1"/>
  </sheetPr>
  <dimension ref="A2:Q34"/>
  <sheetViews>
    <sheetView tabSelected="1" workbookViewId="0">
      <pane ySplit="5" topLeftCell="A6" activePane="bottomLeft" state="frozen"/>
      <selection pane="bottomLeft" activeCell="I10" sqref="I10:J10"/>
    </sheetView>
  </sheetViews>
  <sheetFormatPr defaultRowHeight="14.4" x14ac:dyDescent="0.3"/>
  <cols>
    <col min="1" max="1" width="7.109375" style="166" customWidth="1"/>
    <col min="2" max="2" width="12.5546875" style="48" customWidth="1"/>
    <col min="3" max="3" width="17.21875" style="78" customWidth="1"/>
    <col min="4" max="4" width="14.33203125" style="78" customWidth="1"/>
    <col min="5" max="5" width="18.88671875" style="78" customWidth="1"/>
    <col min="6" max="6" width="33.77734375" customWidth="1"/>
    <col min="7" max="7" width="23.21875" customWidth="1"/>
    <col min="8" max="9" width="10.77734375" style="20" customWidth="1"/>
    <col min="10" max="10" width="10" style="20" customWidth="1"/>
    <col min="11" max="11" width="9.44140625" style="20" bestFit="1" customWidth="1"/>
    <col min="12" max="12" width="11.6640625" customWidth="1"/>
    <col min="13" max="13" width="10.109375" style="65" customWidth="1"/>
    <col min="17" max="17" width="10.77734375" style="20" customWidth="1"/>
  </cols>
  <sheetData>
    <row r="2" spans="1:12" x14ac:dyDescent="0.3">
      <c r="G2" t="s">
        <v>103</v>
      </c>
    </row>
    <row r="3" spans="1:12" x14ac:dyDescent="0.3">
      <c r="D3" s="167"/>
      <c r="E3" s="167"/>
      <c r="F3" s="21"/>
    </row>
    <row r="4" spans="1:12" x14ac:dyDescent="0.3">
      <c r="D4" s="167"/>
      <c r="E4" s="167"/>
      <c r="F4" s="21"/>
    </row>
    <row r="5" spans="1:12" x14ac:dyDescent="0.3">
      <c r="A5" s="166" t="s">
        <v>185</v>
      </c>
      <c r="B5" s="48" t="s">
        <v>104</v>
      </c>
      <c r="C5" s="78" t="s">
        <v>107</v>
      </c>
      <c r="D5" s="78" t="s">
        <v>118</v>
      </c>
      <c r="E5" s="78" t="s">
        <v>322</v>
      </c>
      <c r="F5" s="78" t="s">
        <v>119</v>
      </c>
      <c r="G5" s="78" t="s">
        <v>139</v>
      </c>
      <c r="H5" s="77" t="s">
        <v>105</v>
      </c>
      <c r="I5" s="77" t="s">
        <v>12</v>
      </c>
      <c r="J5" s="77" t="s">
        <v>106</v>
      </c>
      <c r="K5" s="77"/>
    </row>
    <row r="7" spans="1:12" x14ac:dyDescent="0.3">
      <c r="A7" s="166">
        <v>1</v>
      </c>
      <c r="B7" s="202" t="s">
        <v>369</v>
      </c>
      <c r="C7" s="78">
        <v>1811</v>
      </c>
      <c r="D7" s="78">
        <v>32792172</v>
      </c>
      <c r="E7" s="78" t="s">
        <v>172</v>
      </c>
      <c r="F7" s="78" t="s">
        <v>315</v>
      </c>
      <c r="G7" s="78" t="s">
        <v>316</v>
      </c>
      <c r="H7" s="20">
        <v>109.44</v>
      </c>
      <c r="J7" s="20">
        <v>109.44</v>
      </c>
    </row>
    <row r="8" spans="1:12" x14ac:dyDescent="0.3">
      <c r="A8" s="166">
        <v>2</v>
      </c>
      <c r="B8" s="202" t="s">
        <v>370</v>
      </c>
      <c r="C8" s="78">
        <v>928692277</v>
      </c>
      <c r="D8" s="78">
        <v>660454836</v>
      </c>
      <c r="E8" s="78" t="s">
        <v>323</v>
      </c>
      <c r="F8" s="78" t="s">
        <v>317</v>
      </c>
      <c r="G8" s="78" t="s">
        <v>318</v>
      </c>
      <c r="H8" s="20">
        <v>64.05</v>
      </c>
      <c r="I8" s="20">
        <v>6.33</v>
      </c>
      <c r="J8" s="20">
        <v>57.72</v>
      </c>
    </row>
    <row r="9" spans="1:12" x14ac:dyDescent="0.3">
      <c r="A9" s="166">
        <v>3</v>
      </c>
      <c r="B9" s="48" t="s">
        <v>319</v>
      </c>
      <c r="C9" s="168" t="s">
        <v>320</v>
      </c>
      <c r="E9" s="78" t="s">
        <v>324</v>
      </c>
      <c r="F9" s="78" t="s">
        <v>321</v>
      </c>
      <c r="G9" s="78" t="s">
        <v>316</v>
      </c>
      <c r="H9" s="20">
        <v>202.5</v>
      </c>
      <c r="J9" s="20">
        <v>202.5</v>
      </c>
    </row>
    <row r="10" spans="1:12" x14ac:dyDescent="0.3">
      <c r="A10" s="166">
        <v>4</v>
      </c>
      <c r="B10" s="202" t="s">
        <v>325</v>
      </c>
      <c r="C10" s="78">
        <v>81681</v>
      </c>
      <c r="D10" s="78">
        <v>876328389</v>
      </c>
      <c r="E10" s="78" t="s">
        <v>326</v>
      </c>
      <c r="F10" s="78" t="s">
        <v>327</v>
      </c>
      <c r="G10" s="78" t="s">
        <v>316</v>
      </c>
      <c r="H10" s="20">
        <v>93.6</v>
      </c>
      <c r="I10" s="20">
        <v>15.6</v>
      </c>
      <c r="J10" s="20">
        <v>78</v>
      </c>
      <c r="L10" s="20"/>
    </row>
    <row r="11" spans="1:12" x14ac:dyDescent="0.3">
      <c r="A11" s="166">
        <v>5</v>
      </c>
      <c r="B11" s="202" t="s">
        <v>328</v>
      </c>
      <c r="C11" s="78">
        <v>536197715</v>
      </c>
      <c r="E11" s="78" t="s">
        <v>229</v>
      </c>
      <c r="F11" s="78" t="s">
        <v>329</v>
      </c>
      <c r="G11" s="78" t="s">
        <v>316</v>
      </c>
      <c r="H11" s="20">
        <v>270.83</v>
      </c>
      <c r="J11" s="20">
        <v>270.83</v>
      </c>
    </row>
    <row r="12" spans="1:12" x14ac:dyDescent="0.3">
      <c r="A12" s="166">
        <v>6</v>
      </c>
      <c r="B12" s="202" t="s">
        <v>330</v>
      </c>
      <c r="C12" s="78" t="s">
        <v>331</v>
      </c>
      <c r="E12" s="78" t="s">
        <v>230</v>
      </c>
      <c r="F12" s="78" t="s">
        <v>332</v>
      </c>
      <c r="G12" s="78" t="s">
        <v>316</v>
      </c>
      <c r="H12" s="20">
        <v>105</v>
      </c>
      <c r="J12" s="20">
        <v>105</v>
      </c>
    </row>
    <row r="13" spans="1:12" x14ac:dyDescent="0.3">
      <c r="A13" s="166">
        <v>7</v>
      </c>
      <c r="B13" s="202" t="s">
        <v>333</v>
      </c>
      <c r="C13" s="78" t="s">
        <v>334</v>
      </c>
      <c r="D13" s="78" t="s">
        <v>335</v>
      </c>
      <c r="E13" s="78" t="s">
        <v>240</v>
      </c>
      <c r="F13" s="78" t="s">
        <v>336</v>
      </c>
      <c r="G13" s="78" t="s">
        <v>316</v>
      </c>
      <c r="H13" s="20">
        <v>33.79</v>
      </c>
      <c r="I13" s="20">
        <v>5.63</v>
      </c>
      <c r="J13" s="20">
        <v>28.16</v>
      </c>
    </row>
    <row r="14" spans="1:12" x14ac:dyDescent="0.3">
      <c r="A14" s="166">
        <v>8</v>
      </c>
      <c r="B14" s="202" t="s">
        <v>337</v>
      </c>
      <c r="C14" s="78" t="s">
        <v>338</v>
      </c>
      <c r="D14" s="78" t="s">
        <v>335</v>
      </c>
      <c r="E14" s="78" t="s">
        <v>240</v>
      </c>
      <c r="F14" s="78" t="s">
        <v>339</v>
      </c>
      <c r="G14" s="78" t="s">
        <v>316</v>
      </c>
      <c r="H14" s="20">
        <v>191.35</v>
      </c>
      <c r="I14" s="20">
        <v>31.89</v>
      </c>
      <c r="J14" s="20">
        <v>159.46</v>
      </c>
    </row>
    <row r="15" spans="1:12" x14ac:dyDescent="0.3">
      <c r="A15" s="166">
        <v>9</v>
      </c>
      <c r="B15" s="202" t="s">
        <v>340</v>
      </c>
      <c r="C15" s="78" t="s">
        <v>341</v>
      </c>
      <c r="E15" s="78" t="s">
        <v>342</v>
      </c>
      <c r="F15" s="78" t="s">
        <v>343</v>
      </c>
      <c r="G15" s="78" t="s">
        <v>316</v>
      </c>
      <c r="H15" s="20">
        <v>108</v>
      </c>
      <c r="J15" s="20">
        <v>108</v>
      </c>
    </row>
    <row r="16" spans="1:12" x14ac:dyDescent="0.3">
      <c r="A16" s="166">
        <v>10</v>
      </c>
      <c r="B16" s="202" t="s">
        <v>344</v>
      </c>
      <c r="C16" s="51" t="s">
        <v>345</v>
      </c>
      <c r="E16" s="78" t="s">
        <v>270</v>
      </c>
      <c r="F16" s="78" t="s">
        <v>371</v>
      </c>
      <c r="G16" s="78" t="s">
        <v>346</v>
      </c>
      <c r="H16" s="20">
        <v>35</v>
      </c>
      <c r="J16" s="20">
        <v>35</v>
      </c>
    </row>
    <row r="17" spans="1:13" x14ac:dyDescent="0.3">
      <c r="A17" s="166">
        <v>11</v>
      </c>
      <c r="B17" s="202" t="s">
        <v>347</v>
      </c>
      <c r="C17" s="51">
        <v>448</v>
      </c>
      <c r="D17" s="78" t="s">
        <v>348</v>
      </c>
      <c r="E17" s="78" t="s">
        <v>349</v>
      </c>
      <c r="F17" s="78" t="s">
        <v>350</v>
      </c>
      <c r="G17" s="78" t="s">
        <v>351</v>
      </c>
      <c r="H17" s="20">
        <v>9731.94</v>
      </c>
      <c r="I17" s="20">
        <v>1621.99</v>
      </c>
      <c r="J17" s="20">
        <v>8109.95</v>
      </c>
      <c r="L17" s="20"/>
    </row>
    <row r="18" spans="1:13" x14ac:dyDescent="0.3">
      <c r="A18" s="166">
        <v>12</v>
      </c>
      <c r="B18" s="202" t="s">
        <v>352</v>
      </c>
      <c r="C18" s="51"/>
      <c r="E18" s="78" t="s">
        <v>353</v>
      </c>
      <c r="F18" s="78" t="s">
        <v>354</v>
      </c>
      <c r="G18" s="78" t="s">
        <v>346</v>
      </c>
      <c r="H18" s="20">
        <v>200</v>
      </c>
      <c r="J18" s="20">
        <v>200</v>
      </c>
    </row>
    <row r="19" spans="1:13" ht="15.6" customHeight="1" x14ac:dyDescent="0.3">
      <c r="A19" s="166">
        <v>13</v>
      </c>
      <c r="B19" s="202" t="s">
        <v>355</v>
      </c>
      <c r="C19" s="78" t="s">
        <v>356</v>
      </c>
      <c r="E19" s="78" t="s">
        <v>357</v>
      </c>
      <c r="F19" s="78" t="s">
        <v>358</v>
      </c>
      <c r="G19" s="78" t="s">
        <v>316</v>
      </c>
      <c r="H19" s="20">
        <v>26</v>
      </c>
      <c r="J19" s="20">
        <v>26</v>
      </c>
    </row>
    <row r="20" spans="1:13" x14ac:dyDescent="0.3">
      <c r="A20" s="166">
        <v>14</v>
      </c>
      <c r="B20" s="202" t="s">
        <v>359</v>
      </c>
      <c r="C20" s="51">
        <v>5261260</v>
      </c>
      <c r="D20" s="78" t="s">
        <v>360</v>
      </c>
      <c r="E20" s="78" t="s">
        <v>277</v>
      </c>
      <c r="F20" s="78" t="s">
        <v>361</v>
      </c>
      <c r="G20" s="78" t="s">
        <v>316</v>
      </c>
      <c r="H20" s="20">
        <v>17.920000000000002</v>
      </c>
      <c r="I20" s="20">
        <v>2.99</v>
      </c>
      <c r="J20" s="20">
        <v>14.93</v>
      </c>
    </row>
    <row r="21" spans="1:13" x14ac:dyDescent="0.3">
      <c r="A21" s="166">
        <v>15</v>
      </c>
      <c r="B21" s="202" t="s">
        <v>362</v>
      </c>
      <c r="C21" s="78" t="s">
        <v>363</v>
      </c>
      <c r="D21" s="78" t="s">
        <v>335</v>
      </c>
      <c r="E21" s="78" t="s">
        <v>240</v>
      </c>
      <c r="F21" s="78" t="s">
        <v>364</v>
      </c>
      <c r="G21" s="78" t="s">
        <v>316</v>
      </c>
      <c r="H21" s="20">
        <v>861.12</v>
      </c>
      <c r="I21" s="20">
        <v>143.52000000000001</v>
      </c>
      <c r="J21" s="20">
        <v>717.6</v>
      </c>
    </row>
    <row r="22" spans="1:13" x14ac:dyDescent="0.3">
      <c r="A22" s="166">
        <v>16</v>
      </c>
      <c r="B22" s="202" t="s">
        <v>365</v>
      </c>
      <c r="C22" s="78">
        <v>3040731</v>
      </c>
      <c r="D22" s="78">
        <v>634509735</v>
      </c>
      <c r="E22" s="78" t="s">
        <v>366</v>
      </c>
      <c r="F22" s="78" t="s">
        <v>367</v>
      </c>
      <c r="G22" s="78" t="s">
        <v>368</v>
      </c>
      <c r="H22" s="20">
        <v>13.81</v>
      </c>
      <c r="I22" s="20">
        <v>2.2999999999999998</v>
      </c>
      <c r="J22" s="20">
        <f>H22-I22</f>
        <v>11.510000000000002</v>
      </c>
    </row>
    <row r="23" spans="1:13" x14ac:dyDescent="0.3">
      <c r="F23" s="78"/>
      <c r="G23" s="78"/>
    </row>
    <row r="24" spans="1:13" x14ac:dyDescent="0.3">
      <c r="F24" s="78"/>
      <c r="G24" s="78"/>
    </row>
    <row r="25" spans="1:13" x14ac:dyDescent="0.3">
      <c r="F25" s="78"/>
      <c r="G25" s="78"/>
    </row>
    <row r="26" spans="1:13" x14ac:dyDescent="0.3">
      <c r="F26" s="78"/>
      <c r="H26" s="20">
        <f>SUM(H7:H25)</f>
        <v>12064.35</v>
      </c>
      <c r="I26" s="20">
        <f t="shared" ref="I26:J26" si="0">SUM(I7:I25)</f>
        <v>1830.25</v>
      </c>
      <c r="J26" s="20">
        <f t="shared" si="0"/>
        <v>10234.1</v>
      </c>
      <c r="L26" s="20">
        <f>I26+J26</f>
        <v>12064.35</v>
      </c>
    </row>
    <row r="27" spans="1:13" x14ac:dyDescent="0.3">
      <c r="D27" s="167"/>
      <c r="E27" s="167"/>
      <c r="F27" s="76"/>
    </row>
    <row r="28" spans="1:13" x14ac:dyDescent="0.3">
      <c r="F28" s="78"/>
    </row>
    <row r="29" spans="1:13" x14ac:dyDescent="0.3">
      <c r="F29" s="78"/>
      <c r="K29" s="20">
        <f>H26</f>
        <v>12064.35</v>
      </c>
      <c r="M29" s="86"/>
    </row>
    <row r="30" spans="1:13" x14ac:dyDescent="0.3">
      <c r="F30" s="78"/>
      <c r="K30" s="86">
        <f>'Cash Book Yr end March 20'!N80</f>
        <v>398.4</v>
      </c>
      <c r="L30" t="s">
        <v>114</v>
      </c>
      <c r="M30"/>
    </row>
    <row r="31" spans="1:13" x14ac:dyDescent="0.3">
      <c r="F31" s="78"/>
      <c r="K31" s="20">
        <f>K29+K30</f>
        <v>12462.75</v>
      </c>
      <c r="L31" t="s">
        <v>115</v>
      </c>
      <c r="M31" s="86"/>
    </row>
    <row r="32" spans="1:13" x14ac:dyDescent="0.3">
      <c r="F32" s="78"/>
      <c r="M32" s="86"/>
    </row>
    <row r="33" spans="6:13" x14ac:dyDescent="0.3">
      <c r="F33" s="48"/>
      <c r="M33" s="86"/>
    </row>
    <row r="34" spans="6:13" x14ac:dyDescent="0.3">
      <c r="F34" s="48"/>
      <c r="M34" s="86"/>
    </row>
  </sheetData>
  <pageMargins left="0.7" right="0.7" top="0.75" bottom="0.75" header="0.3" footer="0.3"/>
  <pageSetup paperSize="9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6427-979C-4A70-B2B9-C7E2AE481675}">
  <sheetPr>
    <pageSetUpPr fitToPage="1"/>
  </sheetPr>
  <dimension ref="A1:P26"/>
  <sheetViews>
    <sheetView workbookViewId="0">
      <selection activeCell="E22" sqref="E22"/>
    </sheetView>
  </sheetViews>
  <sheetFormatPr defaultRowHeight="14.4" x14ac:dyDescent="0.3"/>
  <cols>
    <col min="1" max="1" width="12.5546875" customWidth="1"/>
    <col min="2" max="2" width="15.33203125" style="78" customWidth="1"/>
    <col min="3" max="3" width="17.33203125" style="78" customWidth="1"/>
    <col min="4" max="4" width="20.44140625" style="78" customWidth="1"/>
    <col min="5" max="5" width="31.5546875" style="78" customWidth="1"/>
    <col min="6" max="6" width="24.77734375" style="20" customWidth="1"/>
    <col min="7" max="7" width="10.88671875" style="20" customWidth="1"/>
    <col min="8" max="8" width="10.5546875" style="20" customWidth="1"/>
    <col min="9" max="9" width="11.33203125" customWidth="1"/>
    <col min="10" max="10" width="9.33203125" style="65" customWidth="1"/>
    <col min="11" max="11" width="9.44140625" bestFit="1" customWidth="1"/>
    <col min="14" max="14" width="10.77734375" style="20" customWidth="1"/>
  </cols>
  <sheetData>
    <row r="1" spans="1:16" ht="22.8" customHeight="1" x14ac:dyDescent="0.3">
      <c r="C1" s="167" t="s">
        <v>374</v>
      </c>
      <c r="D1" s="49"/>
      <c r="E1" t="s">
        <v>375</v>
      </c>
      <c r="F1"/>
    </row>
    <row r="2" spans="1:16" ht="28.8" x14ac:dyDescent="0.3">
      <c r="B2" s="78" t="s">
        <v>153</v>
      </c>
      <c r="D2" s="78" t="s">
        <v>372</v>
      </c>
      <c r="E2" s="51" t="s">
        <v>171</v>
      </c>
      <c r="G2" s="20" t="s">
        <v>373</v>
      </c>
    </row>
    <row r="3" spans="1:16" ht="26.4" customHeight="1" x14ac:dyDescent="0.35">
      <c r="B3" s="205" t="s">
        <v>153</v>
      </c>
    </row>
    <row r="4" spans="1:16" ht="15.6" x14ac:dyDescent="0.3">
      <c r="A4" s="113" t="s">
        <v>120</v>
      </c>
    </row>
    <row r="5" spans="1:16" x14ac:dyDescent="0.3">
      <c r="A5" s="166" t="s">
        <v>185</v>
      </c>
      <c r="B5" s="167" t="s">
        <v>104</v>
      </c>
      <c r="C5" s="78" t="s">
        <v>107</v>
      </c>
      <c r="D5" s="78" t="s">
        <v>118</v>
      </c>
      <c r="E5" s="78" t="s">
        <v>119</v>
      </c>
      <c r="F5" s="78" t="s">
        <v>139</v>
      </c>
      <c r="G5" s="77" t="s">
        <v>105</v>
      </c>
      <c r="H5" s="77" t="s">
        <v>12</v>
      </c>
      <c r="I5" s="77" t="s">
        <v>106</v>
      </c>
    </row>
    <row r="6" spans="1:16" x14ac:dyDescent="0.3">
      <c r="A6" s="166"/>
      <c r="B6" s="202"/>
      <c r="F6" s="78"/>
      <c r="I6" s="20"/>
    </row>
    <row r="7" spans="1:16" x14ac:dyDescent="0.3">
      <c r="A7" s="166">
        <v>2</v>
      </c>
      <c r="B7" s="204" t="s">
        <v>370</v>
      </c>
      <c r="C7" s="78">
        <v>928692277</v>
      </c>
      <c r="D7" s="78">
        <v>660454836</v>
      </c>
      <c r="E7" s="78" t="s">
        <v>317</v>
      </c>
      <c r="F7" s="78" t="s">
        <v>318</v>
      </c>
      <c r="G7" s="20">
        <v>64.05</v>
      </c>
      <c r="H7" s="20">
        <v>6.33</v>
      </c>
      <c r="I7" s="40">
        <v>57.72</v>
      </c>
      <c r="J7" s="20"/>
      <c r="N7"/>
      <c r="P7" s="20"/>
    </row>
    <row r="8" spans="1:16" x14ac:dyDescent="0.3">
      <c r="A8" s="166">
        <v>4</v>
      </c>
      <c r="B8" s="204" t="s">
        <v>325</v>
      </c>
      <c r="C8" s="78">
        <v>81681</v>
      </c>
      <c r="D8" s="78">
        <v>876328389</v>
      </c>
      <c r="E8" s="78" t="s">
        <v>326</v>
      </c>
      <c r="F8" s="78" t="s">
        <v>316</v>
      </c>
      <c r="G8" s="20">
        <v>93.6</v>
      </c>
      <c r="H8" s="20">
        <v>15.6</v>
      </c>
      <c r="I8" s="40">
        <v>78</v>
      </c>
      <c r="J8" s="20"/>
    </row>
    <row r="9" spans="1:16" x14ac:dyDescent="0.3">
      <c r="A9" s="78">
        <v>7</v>
      </c>
      <c r="B9" s="78" t="s">
        <v>333</v>
      </c>
      <c r="C9" s="78" t="s">
        <v>334</v>
      </c>
      <c r="D9" s="78" t="s">
        <v>335</v>
      </c>
      <c r="E9" s="78" t="s">
        <v>336</v>
      </c>
      <c r="F9" s="78" t="s">
        <v>316</v>
      </c>
      <c r="G9" s="20">
        <v>33.79</v>
      </c>
      <c r="H9" s="20">
        <v>5.63</v>
      </c>
      <c r="I9" s="40">
        <v>28.16</v>
      </c>
    </row>
    <row r="10" spans="1:16" x14ac:dyDescent="0.3">
      <c r="A10" s="78">
        <v>8</v>
      </c>
      <c r="B10" s="78" t="s">
        <v>337</v>
      </c>
      <c r="C10" s="78" t="s">
        <v>338</v>
      </c>
      <c r="D10" s="78" t="s">
        <v>335</v>
      </c>
      <c r="E10" s="78" t="s">
        <v>339</v>
      </c>
      <c r="F10" s="78" t="s">
        <v>316</v>
      </c>
      <c r="G10" s="20">
        <v>191.35</v>
      </c>
      <c r="H10" s="20">
        <v>31.89</v>
      </c>
      <c r="I10" s="40">
        <v>159.46</v>
      </c>
    </row>
    <row r="11" spans="1:16" x14ac:dyDescent="0.3">
      <c r="A11" s="166">
        <v>11</v>
      </c>
      <c r="B11" s="204" t="s">
        <v>347</v>
      </c>
      <c r="C11" s="51">
        <v>448</v>
      </c>
      <c r="D11" s="78" t="s">
        <v>348</v>
      </c>
      <c r="E11" s="78" t="s">
        <v>350</v>
      </c>
      <c r="F11" s="78" t="s">
        <v>351</v>
      </c>
      <c r="G11" s="20">
        <v>9731.94</v>
      </c>
      <c r="H11" s="20">
        <v>1621.99</v>
      </c>
      <c r="I11" s="40">
        <v>8109.95</v>
      </c>
    </row>
    <row r="12" spans="1:16" x14ac:dyDescent="0.3">
      <c r="A12" s="166">
        <v>14</v>
      </c>
      <c r="B12" s="204" t="s">
        <v>359</v>
      </c>
      <c r="C12" s="51">
        <v>5261260</v>
      </c>
      <c r="D12" s="78" t="s">
        <v>360</v>
      </c>
      <c r="E12" s="78" t="s">
        <v>361</v>
      </c>
      <c r="F12" s="78" t="s">
        <v>316</v>
      </c>
      <c r="G12" s="20">
        <v>17.920000000000002</v>
      </c>
      <c r="H12" s="20">
        <v>2.99</v>
      </c>
      <c r="I12" s="40">
        <v>14.93</v>
      </c>
    </row>
    <row r="13" spans="1:16" x14ac:dyDescent="0.3">
      <c r="A13" s="166">
        <v>15</v>
      </c>
      <c r="B13" s="204" t="s">
        <v>362</v>
      </c>
      <c r="C13" s="78" t="s">
        <v>363</v>
      </c>
      <c r="D13" s="78" t="s">
        <v>335</v>
      </c>
      <c r="E13" s="78" t="s">
        <v>364</v>
      </c>
      <c r="F13" s="78" t="s">
        <v>316</v>
      </c>
      <c r="G13" s="20">
        <v>861.12</v>
      </c>
      <c r="H13" s="20">
        <v>143.52000000000001</v>
      </c>
      <c r="I13" s="40">
        <v>717.6</v>
      </c>
    </row>
    <row r="14" spans="1:16" x14ac:dyDescent="0.3">
      <c r="A14" s="166">
        <v>16</v>
      </c>
      <c r="B14" s="204" t="s">
        <v>365</v>
      </c>
      <c r="C14" s="78">
        <v>3040731</v>
      </c>
      <c r="D14" s="78">
        <v>634509735</v>
      </c>
      <c r="E14" s="78" t="s">
        <v>367</v>
      </c>
      <c r="F14" s="78" t="s">
        <v>368</v>
      </c>
      <c r="G14" s="20">
        <v>13.81</v>
      </c>
      <c r="H14" s="20">
        <v>2.2999999999999998</v>
      </c>
      <c r="I14" s="40">
        <v>11.510000000000002</v>
      </c>
    </row>
    <row r="16" spans="1:16" x14ac:dyDescent="0.3">
      <c r="G16" s="20">
        <f>SUM(G7:G15)</f>
        <v>11007.58</v>
      </c>
      <c r="H16" s="20">
        <f>SUM(H7:H15)</f>
        <v>1830.25</v>
      </c>
      <c r="I16" s="20">
        <f>SUM(I7:I14)</f>
        <v>9177.33</v>
      </c>
      <c r="K16" s="20">
        <f>H16+I16</f>
        <v>11007.58</v>
      </c>
    </row>
    <row r="19" spans="2:14" x14ac:dyDescent="0.3">
      <c r="J19" s="40"/>
    </row>
    <row r="20" spans="2:14" x14ac:dyDescent="0.3">
      <c r="H20" s="86"/>
      <c r="J20"/>
    </row>
    <row r="21" spans="2:14" x14ac:dyDescent="0.3">
      <c r="J21" s="86"/>
    </row>
    <row r="22" spans="2:14" x14ac:dyDescent="0.3">
      <c r="J22" s="86"/>
    </row>
    <row r="23" spans="2:14" x14ac:dyDescent="0.3">
      <c r="B23" s="20"/>
      <c r="C23" s="77"/>
      <c r="E23" s="114"/>
      <c r="F23"/>
      <c r="G23"/>
      <c r="H23"/>
      <c r="I23" s="20"/>
      <c r="J23"/>
      <c r="N23"/>
    </row>
    <row r="24" spans="2:14" x14ac:dyDescent="0.3">
      <c r="B24" s="20"/>
      <c r="C24" s="77"/>
      <c r="E24" s="114"/>
      <c r="F24"/>
      <c r="G24"/>
      <c r="H24"/>
      <c r="I24" s="20"/>
      <c r="J24"/>
      <c r="N24"/>
    </row>
    <row r="25" spans="2:14" x14ac:dyDescent="0.3">
      <c r="B25" s="20"/>
      <c r="C25" s="77"/>
      <c r="E25" s="203"/>
      <c r="F25"/>
      <c r="G25"/>
      <c r="H25"/>
      <c r="I25" s="20"/>
      <c r="J25"/>
      <c r="N25"/>
    </row>
    <row r="26" spans="2:14" x14ac:dyDescent="0.3">
      <c r="B26" s="20"/>
      <c r="C26" s="77"/>
      <c r="E26" s="203"/>
      <c r="F26"/>
      <c r="G26"/>
      <c r="H26"/>
      <c r="I26" s="20"/>
      <c r="J26"/>
      <c r="N26"/>
    </row>
  </sheetData>
  <pageMargins left="0.7" right="0.7" top="0.75" bottom="0.75" header="0.3" footer="0.3"/>
  <pageSetup paperSize="9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0135-A18C-4D43-A037-5D81E9E108AD}">
  <sheetPr>
    <pageSetUpPr fitToPage="1"/>
  </sheetPr>
  <dimension ref="A1:R44"/>
  <sheetViews>
    <sheetView workbookViewId="0">
      <pane ySplit="2" topLeftCell="A12" activePane="bottomLeft" state="frozen"/>
      <selection pane="bottomLeft" activeCell="P30" sqref="P30"/>
    </sheetView>
  </sheetViews>
  <sheetFormatPr defaultRowHeight="14.4" x14ac:dyDescent="0.3"/>
  <cols>
    <col min="1" max="1" width="10.77734375" customWidth="1"/>
    <col min="2" max="2" width="10.77734375" style="48" customWidth="1"/>
    <col min="5" max="6" width="10.77734375" customWidth="1"/>
    <col min="7" max="7" width="10.77734375" style="86" customWidth="1"/>
    <col min="10" max="10" width="11.44140625" customWidth="1"/>
    <col min="11" max="11" width="10.77734375" customWidth="1"/>
    <col min="12" max="12" width="11.21875" customWidth="1"/>
    <col min="13" max="13" width="31.5546875" customWidth="1"/>
    <col min="14" max="14" width="8.88671875" style="88"/>
  </cols>
  <sheetData>
    <row r="1" spans="1:18" x14ac:dyDescent="0.3">
      <c r="B1" s="109" t="s">
        <v>129</v>
      </c>
      <c r="J1" s="78" t="s">
        <v>121</v>
      </c>
    </row>
    <row r="2" spans="1:18" x14ac:dyDescent="0.3">
      <c r="A2" s="109" t="s">
        <v>125</v>
      </c>
      <c r="B2" s="109" t="s">
        <v>128</v>
      </c>
      <c r="C2" s="110" t="s">
        <v>108</v>
      </c>
      <c r="D2" s="110" t="s">
        <v>109</v>
      </c>
      <c r="E2" s="110" t="s">
        <v>110</v>
      </c>
      <c r="F2" s="110" t="s">
        <v>19</v>
      </c>
      <c r="G2" s="110" t="s">
        <v>79</v>
      </c>
      <c r="H2" s="110" t="s">
        <v>111</v>
      </c>
      <c r="I2" s="110" t="s">
        <v>78</v>
      </c>
      <c r="J2" s="114" t="s">
        <v>112</v>
      </c>
      <c r="K2" s="193" t="s">
        <v>246</v>
      </c>
      <c r="L2" s="111" t="s">
        <v>113</v>
      </c>
      <c r="M2" s="78" t="s">
        <v>50</v>
      </c>
      <c r="N2" s="88" t="s">
        <v>144</v>
      </c>
    </row>
    <row r="3" spans="1:18" x14ac:dyDescent="0.3">
      <c r="A3" s="67"/>
      <c r="B3" s="109"/>
      <c r="C3" s="86"/>
      <c r="D3" s="86"/>
      <c r="E3" s="86"/>
      <c r="F3" s="86"/>
      <c r="H3" s="86"/>
      <c r="I3" s="86"/>
      <c r="J3" s="86"/>
      <c r="K3" s="57"/>
      <c r="L3" s="56"/>
      <c r="P3" s="212" t="s">
        <v>148</v>
      </c>
      <c r="Q3" s="212"/>
    </row>
    <row r="4" spans="1:18" x14ac:dyDescent="0.3">
      <c r="A4" s="67"/>
      <c r="B4" s="109" t="s">
        <v>126</v>
      </c>
      <c r="C4" s="20">
        <v>26</v>
      </c>
      <c r="D4" s="20">
        <v>12.84</v>
      </c>
      <c r="E4" s="20">
        <f>C4*D4</f>
        <v>333.84</v>
      </c>
      <c r="F4" s="20"/>
      <c r="J4" s="20"/>
      <c r="K4" s="32"/>
      <c r="L4" s="20"/>
      <c r="P4" s="48" t="s">
        <v>110</v>
      </c>
      <c r="Q4" s="48" t="s">
        <v>147</v>
      </c>
    </row>
    <row r="5" spans="1:18" x14ac:dyDescent="0.3">
      <c r="A5" s="67">
        <v>45427</v>
      </c>
      <c r="B5" s="109" t="s">
        <v>127</v>
      </c>
      <c r="C5" s="20">
        <v>26</v>
      </c>
      <c r="D5" s="20">
        <v>12.84</v>
      </c>
      <c r="E5" s="20">
        <f>C5*D5</f>
        <v>333.84</v>
      </c>
      <c r="F5" s="20">
        <f>E4+E5</f>
        <v>667.68</v>
      </c>
      <c r="G5" s="86">
        <v>133.4</v>
      </c>
      <c r="H5" s="20">
        <v>52</v>
      </c>
      <c r="I5" s="20">
        <v>14.4</v>
      </c>
      <c r="J5" s="20"/>
      <c r="K5" s="32">
        <f>F5-G5+H5+I5</f>
        <v>600.67999999999995</v>
      </c>
      <c r="L5" s="20"/>
      <c r="M5" s="48" t="s">
        <v>145</v>
      </c>
      <c r="N5" s="88">
        <f>K5</f>
        <v>600.67999999999995</v>
      </c>
      <c r="P5" s="20">
        <f>K5-H5-I5</f>
        <v>534.28</v>
      </c>
      <c r="Q5" s="20">
        <f>I5+H5</f>
        <v>66.400000000000006</v>
      </c>
    </row>
    <row r="6" spans="1:18" x14ac:dyDescent="0.3">
      <c r="A6" s="67"/>
      <c r="B6" s="109"/>
      <c r="C6" s="20"/>
      <c r="D6" s="20"/>
      <c r="E6" s="20"/>
      <c r="F6" s="20"/>
      <c r="H6" s="20"/>
      <c r="I6" s="20"/>
      <c r="J6" s="20"/>
      <c r="K6" s="32"/>
      <c r="L6" s="20"/>
      <c r="M6" s="48" t="s">
        <v>143</v>
      </c>
      <c r="N6" s="88">
        <f>G5</f>
        <v>133.4</v>
      </c>
    </row>
    <row r="7" spans="1:18" x14ac:dyDescent="0.3">
      <c r="A7" s="67"/>
      <c r="B7" s="109"/>
      <c r="C7" s="20"/>
      <c r="D7" s="20"/>
      <c r="E7" s="20"/>
      <c r="F7" s="20"/>
      <c r="H7" s="20"/>
      <c r="I7" s="20"/>
      <c r="J7" s="20"/>
      <c r="K7" s="32"/>
      <c r="L7" s="20"/>
      <c r="M7" s="99"/>
    </row>
    <row r="8" spans="1:18" x14ac:dyDescent="0.3">
      <c r="A8" s="67"/>
      <c r="B8" s="109" t="s">
        <v>87</v>
      </c>
      <c r="C8" s="20">
        <v>26</v>
      </c>
      <c r="D8" s="20">
        <v>12.84</v>
      </c>
      <c r="E8" s="20">
        <f>C8*D8</f>
        <v>333.84</v>
      </c>
      <c r="F8" s="20"/>
      <c r="J8" s="20"/>
      <c r="K8" s="32"/>
      <c r="L8" s="20"/>
    </row>
    <row r="9" spans="1:18" x14ac:dyDescent="0.3">
      <c r="A9" s="67">
        <v>45490</v>
      </c>
      <c r="B9" s="109" t="s">
        <v>130</v>
      </c>
      <c r="C9" s="20">
        <v>26</v>
      </c>
      <c r="D9" s="20">
        <v>12.84</v>
      </c>
      <c r="E9" s="20">
        <f>C9*D9</f>
        <v>333.84</v>
      </c>
      <c r="F9" s="20">
        <f>E8+E9</f>
        <v>667.68</v>
      </c>
      <c r="G9" s="86">
        <v>133.6</v>
      </c>
      <c r="H9" s="20">
        <v>52</v>
      </c>
      <c r="I9" s="20">
        <v>14.4</v>
      </c>
      <c r="J9" s="20"/>
      <c r="K9" s="32">
        <f>F9-G9+H9+I9</f>
        <v>600.4799999999999</v>
      </c>
      <c r="L9" s="20"/>
      <c r="M9" s="48" t="s">
        <v>145</v>
      </c>
      <c r="N9" s="88">
        <f>K9</f>
        <v>600.4799999999999</v>
      </c>
      <c r="P9" s="20">
        <f>K9-H9-I9</f>
        <v>534.07999999999993</v>
      </c>
      <c r="Q9" s="20">
        <f>I9+H9</f>
        <v>66.400000000000006</v>
      </c>
    </row>
    <row r="10" spans="1:18" x14ac:dyDescent="0.3">
      <c r="A10" s="67"/>
      <c r="B10" s="109"/>
      <c r="C10" s="20"/>
      <c r="D10" s="20"/>
      <c r="E10" s="20"/>
      <c r="F10" s="20"/>
      <c r="H10" s="20"/>
      <c r="I10" s="20"/>
      <c r="J10" s="20"/>
      <c r="K10" s="194"/>
      <c r="L10" s="20"/>
      <c r="M10" s="48" t="s">
        <v>143</v>
      </c>
      <c r="N10" s="88">
        <f>G9</f>
        <v>133.6</v>
      </c>
    </row>
    <row r="11" spans="1:18" x14ac:dyDescent="0.3">
      <c r="A11" s="67"/>
      <c r="B11" s="109"/>
      <c r="C11" s="20"/>
      <c r="D11" s="20"/>
      <c r="E11" s="20"/>
      <c r="F11" s="20"/>
      <c r="H11" s="20"/>
      <c r="I11" s="20"/>
      <c r="J11" s="20"/>
      <c r="K11" s="57"/>
      <c r="L11" s="20"/>
    </row>
    <row r="12" spans="1:18" x14ac:dyDescent="0.3">
      <c r="A12" s="67">
        <v>45553</v>
      </c>
      <c r="B12" s="109" t="s">
        <v>131</v>
      </c>
      <c r="C12" s="20">
        <v>26</v>
      </c>
      <c r="D12" s="20">
        <v>12.84</v>
      </c>
      <c r="E12" s="20">
        <f>C12*D12</f>
        <v>333.84</v>
      </c>
      <c r="F12" s="20"/>
      <c r="J12" s="20"/>
      <c r="K12" s="32"/>
      <c r="L12" s="20"/>
    </row>
    <row r="13" spans="1:18" x14ac:dyDescent="0.3">
      <c r="A13" s="67"/>
      <c r="B13" s="109" t="s">
        <v>132</v>
      </c>
      <c r="C13" s="20">
        <v>26</v>
      </c>
      <c r="D13" s="20">
        <v>12.84</v>
      </c>
      <c r="E13" s="20">
        <f>C13*D13</f>
        <v>333.84</v>
      </c>
      <c r="F13" s="20">
        <f>E12+E13</f>
        <v>667.68</v>
      </c>
      <c r="G13" s="86">
        <v>133.6</v>
      </c>
      <c r="H13" s="20">
        <v>52</v>
      </c>
      <c r="I13" s="20">
        <v>14.4</v>
      </c>
      <c r="J13" s="20"/>
      <c r="K13" s="32">
        <f>F13-G13+H13+I13</f>
        <v>600.4799999999999</v>
      </c>
      <c r="L13" s="20"/>
      <c r="M13" s="48" t="s">
        <v>145</v>
      </c>
      <c r="N13" s="88">
        <f>K13</f>
        <v>600.4799999999999</v>
      </c>
      <c r="O13" s="192">
        <v>600.46</v>
      </c>
      <c r="P13" s="20">
        <f>K13-H13-I13</f>
        <v>534.07999999999993</v>
      </c>
      <c r="Q13" s="20">
        <f>I13+H13</f>
        <v>66.400000000000006</v>
      </c>
      <c r="R13" s="191" t="s">
        <v>242</v>
      </c>
    </row>
    <row r="14" spans="1:18" x14ac:dyDescent="0.3">
      <c r="A14" s="67"/>
      <c r="B14" s="109"/>
      <c r="C14" s="20"/>
      <c r="D14" s="20"/>
      <c r="E14" s="20"/>
      <c r="F14" s="20"/>
      <c r="H14" s="20"/>
      <c r="I14" s="20"/>
      <c r="J14" s="20"/>
      <c r="K14" s="32"/>
      <c r="L14" s="20"/>
      <c r="M14" s="48" t="s">
        <v>143</v>
      </c>
      <c r="N14" s="88">
        <f>G13</f>
        <v>133.6</v>
      </c>
      <c r="R14" s="191" t="s">
        <v>243</v>
      </c>
    </row>
    <row r="15" spans="1:18" x14ac:dyDescent="0.3">
      <c r="A15" s="67"/>
      <c r="B15" s="109"/>
      <c r="C15" s="20"/>
      <c r="D15" s="20"/>
      <c r="E15" s="20"/>
      <c r="F15" s="20"/>
      <c r="H15" s="20"/>
      <c r="I15" s="20"/>
      <c r="J15" s="20"/>
      <c r="K15" s="32"/>
      <c r="L15" s="20"/>
    </row>
    <row r="16" spans="1:18" x14ac:dyDescent="0.3">
      <c r="A16" s="67">
        <v>45616</v>
      </c>
      <c r="B16" s="109" t="s">
        <v>133</v>
      </c>
      <c r="C16" s="20">
        <v>26</v>
      </c>
      <c r="D16" s="20">
        <v>12.84</v>
      </c>
      <c r="E16" s="20">
        <f>C16*D16</f>
        <v>333.84</v>
      </c>
      <c r="F16" s="20"/>
      <c r="J16" s="20"/>
      <c r="K16" s="32"/>
      <c r="L16" s="20"/>
    </row>
    <row r="17" spans="1:18" x14ac:dyDescent="0.3">
      <c r="A17" s="67"/>
      <c r="B17" s="109" t="s">
        <v>134</v>
      </c>
      <c r="C17" s="20">
        <v>26</v>
      </c>
      <c r="D17" s="20">
        <v>12.84</v>
      </c>
      <c r="E17" s="20">
        <f>C17*D17</f>
        <v>333.84</v>
      </c>
      <c r="F17" s="20">
        <f>E16+E17</f>
        <v>667.68</v>
      </c>
      <c r="G17" s="86">
        <v>133.4</v>
      </c>
      <c r="H17" s="20">
        <v>52</v>
      </c>
      <c r="I17" s="20">
        <v>14.4</v>
      </c>
      <c r="J17" s="20"/>
      <c r="K17" s="32">
        <f>F17-G17+H17+I17</f>
        <v>600.67999999999995</v>
      </c>
      <c r="L17" s="20"/>
      <c r="M17" s="48" t="s">
        <v>145</v>
      </c>
      <c r="N17" s="88">
        <f>K17</f>
        <v>600.67999999999995</v>
      </c>
      <c r="O17" s="192">
        <v>600.70000000000005</v>
      </c>
      <c r="P17" s="20">
        <f>K17-H17-I17</f>
        <v>534.28</v>
      </c>
      <c r="Q17" s="20">
        <f>I17+H17</f>
        <v>66.400000000000006</v>
      </c>
      <c r="R17" s="191" t="s">
        <v>245</v>
      </c>
    </row>
    <row r="18" spans="1:18" x14ac:dyDescent="0.3">
      <c r="A18" s="67"/>
      <c r="B18" s="109"/>
      <c r="C18" s="20"/>
      <c r="D18" s="20"/>
      <c r="E18" s="20"/>
      <c r="F18" s="20"/>
      <c r="H18" s="20"/>
      <c r="I18" s="20"/>
      <c r="J18" s="20"/>
      <c r="K18" s="32"/>
      <c r="L18" s="20"/>
      <c r="M18" s="48" t="s">
        <v>143</v>
      </c>
      <c r="N18" s="88">
        <f>G17</f>
        <v>133.4</v>
      </c>
      <c r="P18" s="20"/>
      <c r="Q18" s="20"/>
    </row>
    <row r="19" spans="1:18" x14ac:dyDescent="0.3">
      <c r="A19" s="67">
        <v>45617</v>
      </c>
      <c r="C19" s="20" t="s">
        <v>247</v>
      </c>
      <c r="D19" s="167"/>
      <c r="F19" s="20"/>
      <c r="H19" s="20"/>
      <c r="I19" s="20"/>
      <c r="J19" s="20"/>
      <c r="K19" s="32"/>
      <c r="L19" s="20"/>
      <c r="M19" s="48"/>
      <c r="P19" s="20"/>
      <c r="Q19" s="20"/>
    </row>
    <row r="20" spans="1:18" x14ac:dyDescent="0.3">
      <c r="A20" s="67"/>
      <c r="B20" s="167"/>
      <c r="C20" s="20" t="s">
        <v>248</v>
      </c>
      <c r="D20" s="25" t="s">
        <v>249</v>
      </c>
      <c r="E20" s="20" t="s">
        <v>251</v>
      </c>
      <c r="F20" s="20"/>
      <c r="H20" s="20"/>
      <c r="I20" s="20"/>
      <c r="J20" s="20"/>
      <c r="K20" s="32"/>
      <c r="L20" s="20"/>
      <c r="M20" s="48"/>
      <c r="P20" s="20"/>
      <c r="Q20" s="20"/>
    </row>
    <row r="21" spans="1:18" x14ac:dyDescent="0.3">
      <c r="A21" s="67" t="s">
        <v>250</v>
      </c>
      <c r="B21" s="48">
        <v>7</v>
      </c>
      <c r="C21" s="20">
        <v>26</v>
      </c>
      <c r="D21" s="20">
        <f>13.69-12.84</f>
        <v>0.84999999999999964</v>
      </c>
      <c r="E21" s="20">
        <f>B21*C21*D21</f>
        <v>154.69999999999993</v>
      </c>
      <c r="F21" s="20">
        <f>E21</f>
        <v>154.69999999999993</v>
      </c>
      <c r="G21" s="86">
        <v>31</v>
      </c>
      <c r="H21" s="20"/>
      <c r="I21" s="20"/>
      <c r="J21" s="20">
        <f>E21</f>
        <v>154.69999999999993</v>
      </c>
      <c r="K21" s="32">
        <f>J21-G21</f>
        <v>123.69999999999993</v>
      </c>
      <c r="L21" s="20"/>
      <c r="M21" s="48" t="s">
        <v>252</v>
      </c>
      <c r="N21" s="88">
        <f>K21</f>
        <v>123.69999999999993</v>
      </c>
      <c r="P21" s="20"/>
      <c r="Q21" s="20"/>
    </row>
    <row r="22" spans="1:18" x14ac:dyDescent="0.3">
      <c r="A22" s="67"/>
      <c r="B22" s="109"/>
      <c r="C22" s="20"/>
      <c r="D22" s="20"/>
      <c r="E22" s="20"/>
      <c r="F22" s="20"/>
      <c r="H22" s="20"/>
      <c r="I22" s="20"/>
      <c r="J22" s="20"/>
      <c r="K22" s="32"/>
      <c r="L22" s="20"/>
      <c r="M22" s="48" t="s">
        <v>143</v>
      </c>
      <c r="N22" s="88">
        <f>G21</f>
        <v>31</v>
      </c>
      <c r="O22" s="112"/>
      <c r="P22" s="112"/>
      <c r="Q22" s="112"/>
    </row>
    <row r="23" spans="1:18" x14ac:dyDescent="0.3">
      <c r="A23" s="120"/>
      <c r="B23" s="109"/>
      <c r="C23" s="20"/>
      <c r="D23" s="20"/>
      <c r="E23" s="20"/>
      <c r="F23" s="20"/>
      <c r="H23" s="20"/>
      <c r="I23" s="20"/>
      <c r="J23" s="20"/>
      <c r="K23" s="57"/>
      <c r="L23" s="20"/>
    </row>
    <row r="24" spans="1:18" x14ac:dyDescent="0.3">
      <c r="A24" s="67">
        <v>45672</v>
      </c>
      <c r="B24" s="109" t="s">
        <v>135</v>
      </c>
      <c r="C24" s="20">
        <v>26</v>
      </c>
      <c r="D24" s="20">
        <v>13.69</v>
      </c>
      <c r="E24" s="20">
        <f>C24*D24</f>
        <v>355.94</v>
      </c>
      <c r="F24" s="20"/>
      <c r="J24" s="20"/>
      <c r="K24" s="32"/>
      <c r="L24" s="20"/>
    </row>
    <row r="25" spans="1:18" x14ac:dyDescent="0.3">
      <c r="A25" s="67"/>
      <c r="B25" s="109" t="s">
        <v>136</v>
      </c>
      <c r="C25" s="20">
        <v>26</v>
      </c>
      <c r="D25" s="20">
        <v>13.69</v>
      </c>
      <c r="E25" s="20">
        <f>C25*D25</f>
        <v>355.94</v>
      </c>
      <c r="F25" s="20">
        <f>E24+E25</f>
        <v>711.88</v>
      </c>
      <c r="G25" s="86">
        <v>142.4</v>
      </c>
      <c r="H25" s="20">
        <v>52</v>
      </c>
      <c r="I25" s="20">
        <v>14.4</v>
      </c>
      <c r="J25" s="20"/>
      <c r="K25" s="32">
        <f>F25-G25+H25+I25</f>
        <v>635.88</v>
      </c>
      <c r="L25" s="20"/>
      <c r="M25" s="48" t="s">
        <v>145</v>
      </c>
      <c r="N25" s="88">
        <f>K25</f>
        <v>635.88</v>
      </c>
      <c r="P25" s="20">
        <f>K25-H25-I25</f>
        <v>569.48</v>
      </c>
      <c r="Q25" s="20">
        <f>I25+H25</f>
        <v>66.400000000000006</v>
      </c>
    </row>
    <row r="26" spans="1:18" x14ac:dyDescent="0.3">
      <c r="A26" s="67"/>
      <c r="B26" s="109"/>
      <c r="C26" s="20"/>
      <c r="D26" s="20"/>
      <c r="E26" s="20"/>
      <c r="F26" s="20"/>
      <c r="H26" s="20"/>
      <c r="I26" s="20"/>
      <c r="J26" s="20"/>
      <c r="K26" s="57"/>
      <c r="L26" s="20"/>
      <c r="M26" s="48" t="s">
        <v>143</v>
      </c>
      <c r="N26" s="88">
        <f>G25</f>
        <v>142.4</v>
      </c>
      <c r="O26" s="112"/>
      <c r="P26" s="112"/>
      <c r="Q26" s="112"/>
    </row>
    <row r="27" spans="1:18" x14ac:dyDescent="0.3">
      <c r="A27" s="67"/>
      <c r="B27" s="109"/>
      <c r="C27" s="20"/>
      <c r="D27" s="20"/>
      <c r="E27" s="20"/>
      <c r="F27" s="20"/>
      <c r="H27" s="20"/>
      <c r="I27" s="20"/>
      <c r="J27" s="20"/>
      <c r="K27" s="32"/>
      <c r="L27" s="20"/>
    </row>
    <row r="28" spans="1:18" x14ac:dyDescent="0.3">
      <c r="B28" s="109"/>
      <c r="C28" s="20"/>
      <c r="D28" s="20"/>
      <c r="E28" s="20"/>
      <c r="F28" s="20"/>
      <c r="H28" s="20"/>
      <c r="I28" s="86">
        <v>14.4</v>
      </c>
      <c r="J28" s="67">
        <v>45722</v>
      </c>
      <c r="K28" s="20" t="s">
        <v>286</v>
      </c>
      <c r="L28" s="20"/>
    </row>
    <row r="29" spans="1:18" x14ac:dyDescent="0.3">
      <c r="A29" s="67">
        <v>45735</v>
      </c>
      <c r="B29" s="109" t="s">
        <v>137</v>
      </c>
      <c r="C29" s="20">
        <v>26</v>
      </c>
      <c r="D29" s="20">
        <v>13.69</v>
      </c>
      <c r="E29" s="20">
        <f>C29*D29</f>
        <v>355.94</v>
      </c>
      <c r="F29" s="20"/>
      <c r="I29" s="20"/>
      <c r="J29" s="67"/>
      <c r="K29" s="32"/>
      <c r="L29" s="20"/>
      <c r="O29" s="86"/>
    </row>
    <row r="30" spans="1:18" x14ac:dyDescent="0.3">
      <c r="A30" s="67" t="s">
        <v>293</v>
      </c>
      <c r="B30" s="109" t="s">
        <v>138</v>
      </c>
      <c r="C30" s="20">
        <v>26</v>
      </c>
      <c r="D30" s="20">
        <v>13.69</v>
      </c>
      <c r="E30" s="20">
        <f>C30*D30</f>
        <v>355.94</v>
      </c>
      <c r="F30" s="20">
        <f>E29+E30</f>
        <v>711.88</v>
      </c>
      <c r="G30" s="86">
        <v>142.4</v>
      </c>
      <c r="H30" s="20">
        <v>52</v>
      </c>
      <c r="I30" s="86">
        <f>I28+I29</f>
        <v>14.4</v>
      </c>
      <c r="K30" s="32">
        <f>F30-G30+H30+I30</f>
        <v>635.88</v>
      </c>
      <c r="L30" s="20"/>
      <c r="M30" s="48" t="s">
        <v>145</v>
      </c>
      <c r="N30" s="88">
        <f>K30</f>
        <v>635.88</v>
      </c>
      <c r="P30" s="20">
        <f>K30-H30-I30</f>
        <v>569.48</v>
      </c>
      <c r="Q30" s="20">
        <f>H30+I30</f>
        <v>66.400000000000006</v>
      </c>
    </row>
    <row r="31" spans="1:18" x14ac:dyDescent="0.3">
      <c r="A31" s="67" t="s">
        <v>294</v>
      </c>
      <c r="B31" s="109"/>
      <c r="C31" s="20"/>
      <c r="D31" s="20"/>
      <c r="E31" s="20"/>
      <c r="F31" s="20"/>
      <c r="H31" s="20"/>
      <c r="I31" s="20"/>
      <c r="J31" s="67"/>
      <c r="K31" s="32"/>
      <c r="L31" s="20"/>
      <c r="M31" s="48" t="s">
        <v>143</v>
      </c>
      <c r="N31" s="88">
        <f>G30</f>
        <v>142.4</v>
      </c>
      <c r="R31" s="20"/>
    </row>
    <row r="32" spans="1:18" x14ac:dyDescent="0.3">
      <c r="A32" s="67"/>
      <c r="B32" s="109"/>
      <c r="C32" s="20"/>
      <c r="D32" s="20"/>
      <c r="E32" s="20"/>
      <c r="F32" s="20"/>
      <c r="H32" s="20"/>
      <c r="I32" s="20"/>
      <c r="J32" s="20"/>
      <c r="K32" s="32"/>
      <c r="L32" s="20"/>
    </row>
    <row r="33" spans="1:15" x14ac:dyDescent="0.3">
      <c r="A33" s="67"/>
      <c r="B33" s="109"/>
      <c r="C33" s="20"/>
      <c r="D33" s="20"/>
      <c r="E33" s="20"/>
      <c r="F33" s="20"/>
      <c r="J33" s="20"/>
      <c r="K33" s="32"/>
      <c r="L33" s="20"/>
    </row>
    <row r="34" spans="1:15" x14ac:dyDescent="0.3">
      <c r="A34" s="67"/>
      <c r="B34" s="109"/>
      <c r="C34" s="20"/>
      <c r="D34" s="20"/>
      <c r="E34" s="20"/>
      <c r="F34" s="20"/>
      <c r="G34" s="20"/>
      <c r="H34" s="20"/>
      <c r="I34" s="20"/>
      <c r="J34" s="20"/>
      <c r="K34" s="32"/>
      <c r="L34" s="20"/>
    </row>
    <row r="35" spans="1:15" x14ac:dyDescent="0.3">
      <c r="A35" s="67"/>
      <c r="B35" s="109"/>
      <c r="C35" s="20"/>
      <c r="D35" s="20"/>
      <c r="E35" s="20"/>
      <c r="F35" s="20"/>
      <c r="G35" s="20"/>
      <c r="H35" s="20"/>
      <c r="I35" s="20"/>
      <c r="J35" s="20"/>
      <c r="K35" s="32"/>
      <c r="L35" s="20"/>
    </row>
    <row r="36" spans="1:15" x14ac:dyDescent="0.3">
      <c r="A36" s="67"/>
      <c r="B36" s="109"/>
      <c r="C36" s="20"/>
      <c r="D36" s="20"/>
      <c r="E36" s="20"/>
      <c r="F36" s="20"/>
      <c r="G36" s="20"/>
      <c r="H36" s="20"/>
      <c r="I36" s="20"/>
      <c r="J36" s="20"/>
      <c r="K36" s="32"/>
      <c r="L36" s="20"/>
    </row>
    <row r="37" spans="1:15" x14ac:dyDescent="0.3">
      <c r="A37" s="67"/>
      <c r="B37" s="109"/>
      <c r="C37" s="20"/>
      <c r="D37" s="20"/>
      <c r="E37" s="20"/>
      <c r="F37" s="20"/>
      <c r="G37" s="20"/>
      <c r="H37" s="20"/>
      <c r="I37" s="20"/>
      <c r="J37" s="20"/>
      <c r="K37" s="32"/>
      <c r="L37" s="20"/>
    </row>
    <row r="38" spans="1:15" x14ac:dyDescent="0.3">
      <c r="A38" s="67"/>
      <c r="B38" s="109"/>
      <c r="C38" s="20"/>
      <c r="D38" s="20"/>
      <c r="E38" s="20"/>
      <c r="F38" s="20"/>
      <c r="H38" s="20"/>
      <c r="I38" s="20"/>
      <c r="J38" s="20"/>
      <c r="K38" s="32"/>
      <c r="L38" s="20"/>
      <c r="O38" s="56"/>
    </row>
    <row r="39" spans="1:15" x14ac:dyDescent="0.3">
      <c r="A39" s="67"/>
      <c r="B39" s="109"/>
      <c r="C39" s="20"/>
      <c r="D39" s="20"/>
      <c r="E39" s="20"/>
      <c r="F39" s="20"/>
      <c r="H39" s="20"/>
      <c r="I39" s="20"/>
      <c r="J39" s="20"/>
      <c r="K39" s="32"/>
      <c r="L39" s="20"/>
      <c r="O39" s="56"/>
    </row>
    <row r="40" spans="1:15" x14ac:dyDescent="0.3">
      <c r="A40" s="67"/>
      <c r="B40" s="109"/>
      <c r="C40" s="20"/>
      <c r="D40" s="20"/>
      <c r="E40" s="20"/>
      <c r="F40" s="20"/>
      <c r="H40" s="20"/>
      <c r="I40" s="20"/>
      <c r="J40" s="20"/>
      <c r="K40" s="32"/>
      <c r="L40" s="32"/>
      <c r="O40" s="56"/>
    </row>
    <row r="41" spans="1:15" x14ac:dyDescent="0.3">
      <c r="A41" s="67"/>
      <c r="B41" s="109"/>
      <c r="C41" s="20"/>
      <c r="D41" s="20"/>
      <c r="E41" s="20"/>
      <c r="F41" s="20"/>
      <c r="H41" s="20"/>
      <c r="I41" s="20"/>
      <c r="J41" s="20"/>
      <c r="K41" s="32">
        <f>SUM(K4:K39)</f>
        <v>3797.7799999999997</v>
      </c>
      <c r="L41" s="32"/>
      <c r="O41" s="56"/>
    </row>
    <row r="42" spans="1:15" x14ac:dyDescent="0.3">
      <c r="A42" s="67"/>
      <c r="B42" s="109"/>
      <c r="C42" s="20"/>
      <c r="D42" s="20"/>
      <c r="E42" s="20"/>
      <c r="F42" s="20"/>
      <c r="H42" s="20"/>
      <c r="I42" s="20"/>
      <c r="J42" s="20"/>
      <c r="K42" s="32">
        <f>H41+I41</f>
        <v>0</v>
      </c>
      <c r="L42" s="20"/>
    </row>
    <row r="43" spans="1:15" x14ac:dyDescent="0.3">
      <c r="A43" s="67"/>
      <c r="B43" s="109"/>
      <c r="C43" s="86"/>
      <c r="D43" s="86"/>
      <c r="E43" s="86"/>
      <c r="F43" s="86"/>
      <c r="H43" s="86"/>
      <c r="I43" s="86"/>
      <c r="J43" s="86"/>
      <c r="K43" s="57">
        <f>K41-K42</f>
        <v>3797.7799999999997</v>
      </c>
      <c r="L43" s="56"/>
    </row>
    <row r="44" spans="1:15" x14ac:dyDescent="0.3">
      <c r="A44" s="67"/>
      <c r="B44" s="109"/>
      <c r="C44" s="86"/>
      <c r="D44" s="86"/>
      <c r="E44" s="86"/>
      <c r="F44" s="86"/>
      <c r="H44" s="86"/>
      <c r="I44" s="86"/>
      <c r="J44" s="86"/>
      <c r="K44" s="56"/>
      <c r="L44" s="56"/>
    </row>
  </sheetData>
  <mergeCells count="1">
    <mergeCell ref="P3:Q3"/>
  </mergeCells>
  <printOptions gridLines="1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88"/>
  <sheetViews>
    <sheetView workbookViewId="0">
      <pane ySplit="4" topLeftCell="A5" activePane="bottomLeft" state="frozen"/>
      <selection pane="bottomLeft" activeCell="O60" sqref="O60"/>
    </sheetView>
  </sheetViews>
  <sheetFormatPr defaultRowHeight="14.4" x14ac:dyDescent="0.3"/>
  <cols>
    <col min="1" max="1" width="10.5546875" style="67" bestFit="1" customWidth="1"/>
    <col min="2" max="2" width="8" customWidth="1"/>
    <col min="3" max="3" width="28.88671875" customWidth="1"/>
    <col min="4" max="4" width="11.5546875" style="20" customWidth="1"/>
    <col min="5" max="5" width="10.6640625" style="20" customWidth="1"/>
    <col min="6" max="6" width="11.21875" style="20" customWidth="1"/>
    <col min="7" max="7" width="11.21875" style="40" customWidth="1"/>
    <col min="8" max="8" width="10.5546875" bestFit="1" customWidth="1"/>
    <col min="9" max="9" width="17.77734375" customWidth="1"/>
    <col min="10" max="10" width="8.88671875" style="20"/>
    <col min="11" max="11" width="4.44140625" style="20" customWidth="1"/>
    <col min="12" max="16" width="8.88671875" style="20"/>
    <col min="17" max="17" width="9.44140625" style="20" bestFit="1" customWidth="1"/>
    <col min="18" max="18" width="11.5546875" style="20" customWidth="1"/>
    <col min="19" max="19" width="10.88671875" style="20" customWidth="1"/>
    <col min="20" max="24" width="8.88671875" style="20"/>
    <col min="25" max="25" width="9.109375" style="20" bestFit="1" customWidth="1"/>
    <col min="26" max="29" width="8.88671875" style="20"/>
    <col min="30" max="30" width="9.44140625" style="20" bestFit="1" customWidth="1"/>
    <col min="31" max="31" width="10.21875" style="20" customWidth="1"/>
    <col min="32" max="32" width="11.6640625" style="20" customWidth="1"/>
    <col min="33" max="33" width="10.88671875" customWidth="1"/>
    <col min="34" max="34" width="10.21875" customWidth="1"/>
    <col min="35" max="35" width="11.44140625" customWidth="1"/>
  </cols>
  <sheetData>
    <row r="1" spans="1:36" ht="15.6" x14ac:dyDescent="0.3">
      <c r="B1" s="21"/>
      <c r="C1" s="113" t="s">
        <v>226</v>
      </c>
    </row>
    <row r="2" spans="1:36" ht="18" x14ac:dyDescent="0.35">
      <c r="B2" s="199"/>
      <c r="C2" s="30" t="s">
        <v>189</v>
      </c>
      <c r="D2" s="32"/>
      <c r="E2" s="20" t="s">
        <v>46</v>
      </c>
      <c r="L2" s="31" t="s">
        <v>47</v>
      </c>
      <c r="M2" s="31"/>
      <c r="N2" s="31"/>
      <c r="T2" s="31"/>
    </row>
    <row r="3" spans="1:36" ht="57.6" x14ac:dyDescent="0.3">
      <c r="A3" s="68" t="s">
        <v>48</v>
      </c>
      <c r="B3" s="129" t="s">
        <v>49</v>
      </c>
      <c r="C3" s="43" t="s">
        <v>50</v>
      </c>
      <c r="D3" s="44" t="s">
        <v>51</v>
      </c>
      <c r="E3" s="44" t="s">
        <v>52</v>
      </c>
      <c r="F3" s="45" t="s">
        <v>53</v>
      </c>
      <c r="G3" s="46" t="s">
        <v>68</v>
      </c>
      <c r="H3" s="43"/>
      <c r="I3" s="43" t="s">
        <v>173</v>
      </c>
      <c r="J3" s="44" t="s">
        <v>12</v>
      </c>
      <c r="K3" s="44"/>
      <c r="L3" s="45" t="s">
        <v>54</v>
      </c>
      <c r="M3" s="45" t="s">
        <v>77</v>
      </c>
      <c r="N3" s="45" t="s">
        <v>78</v>
      </c>
      <c r="O3" s="44" t="s">
        <v>55</v>
      </c>
      <c r="P3" s="44" t="s">
        <v>81</v>
      </c>
      <c r="Q3" s="44" t="s">
        <v>56</v>
      </c>
      <c r="R3" s="44" t="s">
        <v>4</v>
      </c>
      <c r="S3" s="44" t="s">
        <v>11</v>
      </c>
      <c r="T3" s="45" t="s">
        <v>83</v>
      </c>
      <c r="U3" s="44" t="s">
        <v>58</v>
      </c>
      <c r="V3" s="45" t="s">
        <v>122</v>
      </c>
      <c r="W3" s="44" t="s">
        <v>17</v>
      </c>
      <c r="X3" s="44" t="s">
        <v>14</v>
      </c>
      <c r="Y3" s="44" t="s">
        <v>8</v>
      </c>
      <c r="Z3" s="44" t="s">
        <v>15</v>
      </c>
      <c r="AA3" s="45" t="s">
        <v>100</v>
      </c>
      <c r="AB3" s="45" t="s">
        <v>59</v>
      </c>
      <c r="AC3" s="45" t="s">
        <v>123</v>
      </c>
      <c r="AD3" s="45" t="s">
        <v>60</v>
      </c>
      <c r="AE3" s="45" t="s">
        <v>180</v>
      </c>
      <c r="AF3" s="44" t="s">
        <v>61</v>
      </c>
      <c r="AH3" s="45" t="s">
        <v>154</v>
      </c>
    </row>
    <row r="4" spans="1:36" ht="28.8" x14ac:dyDescent="0.3">
      <c r="A4" s="127">
        <v>45382</v>
      </c>
      <c r="B4" s="200" t="s">
        <v>62</v>
      </c>
      <c r="C4" s="131" t="s">
        <v>159</v>
      </c>
      <c r="F4" s="20">
        <v>390.73</v>
      </c>
    </row>
    <row r="5" spans="1:36" x14ac:dyDescent="0.3">
      <c r="A5" s="67">
        <v>45384</v>
      </c>
      <c r="B5" s="76"/>
      <c r="C5" t="s">
        <v>190</v>
      </c>
      <c r="D5" s="20">
        <v>3500</v>
      </c>
      <c r="F5" s="20">
        <f t="shared" ref="F5:F68" si="0">F4+D5-E5</f>
        <v>3890.73</v>
      </c>
      <c r="H5" s="40"/>
      <c r="AF5" s="20">
        <f t="shared" ref="AF5:AF36" si="1">SUM(L5:AE5)</f>
        <v>0</v>
      </c>
    </row>
    <row r="6" spans="1:36" x14ac:dyDescent="0.3">
      <c r="A6" s="67">
        <v>45391</v>
      </c>
      <c r="B6" s="76"/>
      <c r="C6" t="s">
        <v>64</v>
      </c>
      <c r="D6" s="20">
        <v>13.5</v>
      </c>
      <c r="F6" s="20">
        <f t="shared" si="0"/>
        <v>3904.23</v>
      </c>
      <c r="AF6" s="20">
        <f t="shared" si="1"/>
        <v>0</v>
      </c>
    </row>
    <row r="7" spans="1:36" x14ac:dyDescent="0.3">
      <c r="A7" s="67">
        <v>45397</v>
      </c>
      <c r="B7" s="76" t="s">
        <v>296</v>
      </c>
      <c r="C7" t="s">
        <v>172</v>
      </c>
      <c r="E7" s="20">
        <v>109.44</v>
      </c>
      <c r="F7" s="20">
        <f t="shared" si="0"/>
        <v>3794.79</v>
      </c>
      <c r="Q7" s="20">
        <v>109.44</v>
      </c>
      <c r="AF7" s="20">
        <f t="shared" si="1"/>
        <v>109.44</v>
      </c>
    </row>
    <row r="8" spans="1:36" s="175" customFormat="1" x14ac:dyDescent="0.3">
      <c r="A8" s="173">
        <v>45412</v>
      </c>
      <c r="B8" s="174"/>
      <c r="C8" s="175" t="s">
        <v>191</v>
      </c>
      <c r="D8" s="176"/>
      <c r="E8" s="176"/>
      <c r="F8" s="176">
        <f t="shared" si="0"/>
        <v>3794.79</v>
      </c>
      <c r="G8" s="177">
        <v>3794.79</v>
      </c>
      <c r="H8" s="176" t="s">
        <v>194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>
        <f t="shared" si="1"/>
        <v>0</v>
      </c>
    </row>
    <row r="9" spans="1:36" x14ac:dyDescent="0.3">
      <c r="A9" s="67">
        <v>45415</v>
      </c>
      <c r="B9" s="76"/>
      <c r="C9" t="s">
        <v>209</v>
      </c>
      <c r="E9" s="20">
        <v>600.67999999999995</v>
      </c>
      <c r="F9" s="20">
        <f t="shared" si="0"/>
        <v>3194.11</v>
      </c>
      <c r="H9" s="20"/>
      <c r="L9" s="20">
        <v>534.28</v>
      </c>
      <c r="M9" s="20">
        <v>52</v>
      </c>
      <c r="N9" s="20">
        <v>14.4</v>
      </c>
      <c r="AF9" s="20">
        <f t="shared" si="1"/>
        <v>600.67999999999995</v>
      </c>
    </row>
    <row r="10" spans="1:36" x14ac:dyDescent="0.3">
      <c r="A10" s="67">
        <v>45421</v>
      </c>
      <c r="B10" s="76"/>
      <c r="C10" t="s">
        <v>64</v>
      </c>
      <c r="D10" s="20">
        <v>14.02</v>
      </c>
      <c r="F10" s="20">
        <f t="shared" si="0"/>
        <v>3208.13</v>
      </c>
      <c r="AF10" s="20">
        <f t="shared" si="1"/>
        <v>0</v>
      </c>
    </row>
    <row r="11" spans="1:36" x14ac:dyDescent="0.3">
      <c r="A11" s="67">
        <v>45427</v>
      </c>
      <c r="B11" s="29">
        <v>2</v>
      </c>
      <c r="C11" t="s">
        <v>210</v>
      </c>
      <c r="D11"/>
      <c r="E11">
        <v>64.05</v>
      </c>
      <c r="F11" s="20">
        <f t="shared" si="0"/>
        <v>3144.08</v>
      </c>
      <c r="G11"/>
      <c r="J11">
        <v>6.33</v>
      </c>
      <c r="K11"/>
      <c r="L11"/>
      <c r="M11"/>
      <c r="N11"/>
      <c r="O11"/>
      <c r="P11"/>
      <c r="Q11"/>
      <c r="R11"/>
      <c r="S11"/>
      <c r="T11"/>
      <c r="U11"/>
      <c r="V11">
        <v>57.72</v>
      </c>
      <c r="W11"/>
      <c r="X11"/>
      <c r="Y11"/>
      <c r="Z11"/>
      <c r="AA11"/>
      <c r="AB11"/>
      <c r="AC11"/>
      <c r="AD11"/>
      <c r="AE11"/>
      <c r="AF11" s="20">
        <f t="shared" si="1"/>
        <v>57.72</v>
      </c>
    </row>
    <row r="12" spans="1:36" x14ac:dyDescent="0.3">
      <c r="A12" s="67">
        <v>45441</v>
      </c>
      <c r="B12" s="76"/>
      <c r="C12" t="s">
        <v>223</v>
      </c>
      <c r="D12" s="20">
        <v>220.3</v>
      </c>
      <c r="F12" s="20">
        <f t="shared" si="0"/>
        <v>3364.38</v>
      </c>
      <c r="AF12" s="20">
        <f t="shared" si="1"/>
        <v>0</v>
      </c>
    </row>
    <row r="13" spans="1:36" x14ac:dyDescent="0.3">
      <c r="A13" s="67">
        <v>45442</v>
      </c>
      <c r="B13" s="76" t="s">
        <v>297</v>
      </c>
      <c r="C13" t="s">
        <v>211</v>
      </c>
      <c r="E13" s="20">
        <v>202.5</v>
      </c>
      <c r="F13" s="20">
        <f>F12+D13-E13</f>
        <v>3161.88</v>
      </c>
      <c r="R13" s="20">
        <v>202.5</v>
      </c>
      <c r="AF13" s="20">
        <f t="shared" si="1"/>
        <v>202.5</v>
      </c>
    </row>
    <row r="14" spans="1:36" s="186" customFormat="1" x14ac:dyDescent="0.3">
      <c r="A14" s="182">
        <v>45443</v>
      </c>
      <c r="B14" s="183"/>
      <c r="C14" s="175" t="s">
        <v>191</v>
      </c>
      <c r="D14" s="184"/>
      <c r="E14" s="184"/>
      <c r="F14" s="184">
        <f t="shared" si="0"/>
        <v>3161.88</v>
      </c>
      <c r="G14" s="185">
        <v>3161.88</v>
      </c>
      <c r="H14" s="186" t="s">
        <v>212</v>
      </c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>
        <f t="shared" si="1"/>
        <v>0</v>
      </c>
    </row>
    <row r="15" spans="1:36" x14ac:dyDescent="0.3">
      <c r="A15" s="67">
        <v>45453</v>
      </c>
      <c r="B15" s="76"/>
      <c r="C15" t="s">
        <v>64</v>
      </c>
      <c r="D15" s="20">
        <v>15.04</v>
      </c>
      <c r="F15" s="20">
        <f t="shared" si="0"/>
        <v>3176.92</v>
      </c>
      <c r="H15" s="40"/>
      <c r="I15" s="40"/>
      <c r="AF15" s="20">
        <f t="shared" si="1"/>
        <v>0</v>
      </c>
    </row>
    <row r="16" spans="1:36" x14ac:dyDescent="0.3">
      <c r="A16" s="67">
        <v>45463</v>
      </c>
      <c r="B16" s="76"/>
      <c r="C16" t="s">
        <v>213</v>
      </c>
      <c r="D16" s="20">
        <v>50</v>
      </c>
      <c r="F16" s="20">
        <f t="shared" si="0"/>
        <v>3226.92</v>
      </c>
      <c r="H16" s="40"/>
      <c r="I16" s="125"/>
      <c r="AF16" s="20">
        <f t="shared" si="1"/>
        <v>0</v>
      </c>
      <c r="AH16" s="86"/>
      <c r="AI16" s="86"/>
      <c r="AJ16" s="86"/>
    </row>
    <row r="17" spans="1:41" s="186" customFormat="1" x14ac:dyDescent="0.3">
      <c r="A17" s="182">
        <v>45473</v>
      </c>
      <c r="B17" s="183"/>
      <c r="C17" s="186" t="s">
        <v>191</v>
      </c>
      <c r="D17" s="184"/>
      <c r="E17" s="187"/>
      <c r="F17" s="184">
        <f t="shared" si="0"/>
        <v>3226.92</v>
      </c>
      <c r="G17" s="188">
        <v>3226.92</v>
      </c>
      <c r="H17" s="186" t="s">
        <v>214</v>
      </c>
      <c r="I17" s="185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>
        <f t="shared" si="1"/>
        <v>0</v>
      </c>
      <c r="AH17" s="187"/>
      <c r="AI17" s="187"/>
      <c r="AJ17" s="187"/>
      <c r="AL17" s="187"/>
      <c r="AN17" s="187"/>
      <c r="AO17" s="187"/>
    </row>
    <row r="18" spans="1:41" x14ac:dyDescent="0.3">
      <c r="A18" s="67">
        <v>45482</v>
      </c>
      <c r="B18" s="76"/>
      <c r="C18" t="s">
        <v>64</v>
      </c>
      <c r="D18" s="20">
        <v>13.69</v>
      </c>
      <c r="E18" s="86"/>
      <c r="F18" s="20">
        <f>F17+D18-E18</f>
        <v>3240.61</v>
      </c>
      <c r="G18" s="147"/>
      <c r="I18" s="40"/>
      <c r="AF18" s="20">
        <f t="shared" si="1"/>
        <v>0</v>
      </c>
      <c r="AH18" s="86"/>
      <c r="AI18" s="86"/>
      <c r="AJ18" s="86"/>
      <c r="AL18" s="86"/>
      <c r="AN18" s="86"/>
      <c r="AO18" s="86"/>
    </row>
    <row r="19" spans="1:41" x14ac:dyDescent="0.3">
      <c r="A19" s="67">
        <v>45485</v>
      </c>
      <c r="B19" s="76"/>
      <c r="C19" t="s">
        <v>143</v>
      </c>
      <c r="E19" s="86">
        <v>133.4</v>
      </c>
      <c r="F19" s="20">
        <f t="shared" si="0"/>
        <v>3107.21</v>
      </c>
      <c r="G19" s="80"/>
      <c r="I19" s="40"/>
      <c r="L19" s="20">
        <v>133.4</v>
      </c>
      <c r="AF19" s="20">
        <f t="shared" si="1"/>
        <v>133.4</v>
      </c>
      <c r="AH19" s="86"/>
      <c r="AI19" s="86"/>
      <c r="AJ19" s="86"/>
      <c r="AL19" s="86"/>
      <c r="AM19" s="86"/>
      <c r="AN19" s="86"/>
    </row>
    <row r="20" spans="1:41" x14ac:dyDescent="0.3">
      <c r="A20" s="67">
        <v>45488</v>
      </c>
      <c r="B20" s="76"/>
      <c r="C20" t="s">
        <v>209</v>
      </c>
      <c r="E20" s="86">
        <v>600.48</v>
      </c>
      <c r="F20" s="20">
        <f t="shared" si="0"/>
        <v>2506.73</v>
      </c>
      <c r="G20" s="80"/>
      <c r="H20" s="20"/>
      <c r="I20" s="40"/>
      <c r="L20" s="20">
        <v>534.08000000000004</v>
      </c>
      <c r="M20" s="20">
        <v>52</v>
      </c>
      <c r="N20" s="20">
        <v>14.4</v>
      </c>
      <c r="AF20" s="20">
        <f t="shared" si="1"/>
        <v>600.48</v>
      </c>
      <c r="AH20" s="86"/>
      <c r="AI20" s="86"/>
      <c r="AJ20" s="86"/>
    </row>
    <row r="21" spans="1:41" x14ac:dyDescent="0.3">
      <c r="A21" s="67">
        <v>45489</v>
      </c>
      <c r="B21" s="76" t="s">
        <v>298</v>
      </c>
      <c r="C21" t="s">
        <v>227</v>
      </c>
      <c r="E21" s="20">
        <v>93.6</v>
      </c>
      <c r="F21" s="20">
        <f t="shared" si="0"/>
        <v>2413.13</v>
      </c>
      <c r="H21" s="20"/>
      <c r="I21" s="40"/>
      <c r="J21" s="20">
        <v>15.6</v>
      </c>
      <c r="AA21" s="20">
        <v>78</v>
      </c>
      <c r="AF21" s="20">
        <f t="shared" si="1"/>
        <v>78</v>
      </c>
      <c r="AH21" s="86"/>
      <c r="AI21" s="86"/>
      <c r="AJ21" s="86"/>
    </row>
    <row r="22" spans="1:41" s="186" customFormat="1" x14ac:dyDescent="0.3">
      <c r="A22" s="182">
        <v>45504</v>
      </c>
      <c r="B22" s="183"/>
      <c r="C22" s="186" t="s">
        <v>191</v>
      </c>
      <c r="D22" s="184"/>
      <c r="E22" s="184"/>
      <c r="F22" s="184">
        <f t="shared" si="0"/>
        <v>2413.13</v>
      </c>
      <c r="G22" s="189">
        <v>2413.3000000000002</v>
      </c>
      <c r="H22" s="186" t="s">
        <v>228</v>
      </c>
      <c r="I22" s="185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>
        <f t="shared" si="1"/>
        <v>0</v>
      </c>
      <c r="AH22" s="187"/>
    </row>
    <row r="23" spans="1:41" x14ac:dyDescent="0.3">
      <c r="A23" s="67">
        <v>45511</v>
      </c>
      <c r="B23" s="78"/>
      <c r="C23" s="21" t="s">
        <v>143</v>
      </c>
      <c r="E23" s="20">
        <v>133.6</v>
      </c>
      <c r="F23" s="20">
        <f t="shared" si="0"/>
        <v>2279.5300000000002</v>
      </c>
      <c r="G23" s="81"/>
      <c r="H23" s="40"/>
      <c r="I23" s="40"/>
      <c r="L23" s="20">
        <v>133.6</v>
      </c>
      <c r="AF23" s="20">
        <f t="shared" si="1"/>
        <v>133.6</v>
      </c>
    </row>
    <row r="24" spans="1:41" x14ac:dyDescent="0.3">
      <c r="A24" s="67">
        <v>45513</v>
      </c>
      <c r="B24" s="76"/>
      <c r="C24" t="s">
        <v>64</v>
      </c>
      <c r="D24" s="20">
        <v>13.16</v>
      </c>
      <c r="F24" s="20">
        <f t="shared" si="0"/>
        <v>2292.69</v>
      </c>
      <c r="H24" s="20"/>
      <c r="I24" s="40"/>
      <c r="AF24" s="20">
        <f t="shared" si="1"/>
        <v>0</v>
      </c>
    </row>
    <row r="25" spans="1:41" x14ac:dyDescent="0.3">
      <c r="A25" s="67">
        <v>45516</v>
      </c>
      <c r="B25" s="76" t="s">
        <v>299</v>
      </c>
      <c r="C25" t="s">
        <v>229</v>
      </c>
      <c r="E25" s="20">
        <v>225.83</v>
      </c>
      <c r="F25" s="20">
        <f t="shared" si="0"/>
        <v>2066.86</v>
      </c>
      <c r="H25" s="20"/>
      <c r="I25" s="40"/>
      <c r="S25" s="20">
        <v>225.83</v>
      </c>
      <c r="AF25" s="20">
        <f t="shared" si="1"/>
        <v>225.83</v>
      </c>
    </row>
    <row r="26" spans="1:41" x14ac:dyDescent="0.3">
      <c r="A26" s="67">
        <v>45516</v>
      </c>
      <c r="B26" s="76" t="s">
        <v>300</v>
      </c>
      <c r="C26" t="s">
        <v>230</v>
      </c>
      <c r="E26" s="20">
        <v>105</v>
      </c>
      <c r="F26" s="20">
        <f>F25+D26-E26</f>
        <v>1961.8600000000001</v>
      </c>
      <c r="I26" s="40"/>
      <c r="Q26" s="20">
        <v>105</v>
      </c>
      <c r="AF26" s="20">
        <f t="shared" si="1"/>
        <v>105</v>
      </c>
    </row>
    <row r="27" spans="1:41" x14ac:dyDescent="0.3">
      <c r="A27" s="67">
        <v>45534</v>
      </c>
      <c r="B27" s="76"/>
      <c r="C27" t="s">
        <v>231</v>
      </c>
      <c r="D27" s="20">
        <v>3500</v>
      </c>
      <c r="F27" s="20">
        <f t="shared" si="0"/>
        <v>5461.8600000000006</v>
      </c>
      <c r="AF27" s="20">
        <f t="shared" si="1"/>
        <v>0</v>
      </c>
    </row>
    <row r="28" spans="1:41" s="186" customFormat="1" x14ac:dyDescent="0.3">
      <c r="A28" s="182">
        <v>45535</v>
      </c>
      <c r="B28" s="183"/>
      <c r="C28" s="175" t="s">
        <v>191</v>
      </c>
      <c r="D28" s="184"/>
      <c r="E28" s="184"/>
      <c r="F28" s="184">
        <f t="shared" si="0"/>
        <v>5461.8600000000006</v>
      </c>
      <c r="G28" s="185">
        <v>5461.86</v>
      </c>
      <c r="H28" s="185" t="s">
        <v>232</v>
      </c>
      <c r="I28" s="185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>
        <f t="shared" si="1"/>
        <v>0</v>
      </c>
    </row>
    <row r="29" spans="1:41" x14ac:dyDescent="0.3">
      <c r="A29" s="67">
        <v>45544</v>
      </c>
      <c r="B29" s="76"/>
      <c r="C29" t="s">
        <v>64</v>
      </c>
      <c r="D29" s="20">
        <v>11.35</v>
      </c>
      <c r="F29" s="20">
        <f t="shared" si="0"/>
        <v>5473.2100000000009</v>
      </c>
      <c r="H29" s="40"/>
      <c r="I29" s="40"/>
      <c r="AF29" s="20">
        <f t="shared" si="1"/>
        <v>0</v>
      </c>
    </row>
    <row r="30" spans="1:41" x14ac:dyDescent="0.3">
      <c r="A30" s="67">
        <v>45551</v>
      </c>
      <c r="B30" s="76"/>
      <c r="C30" t="s">
        <v>209</v>
      </c>
      <c r="E30" s="20">
        <v>600.46</v>
      </c>
      <c r="F30" s="20">
        <f t="shared" si="0"/>
        <v>4872.7500000000009</v>
      </c>
      <c r="H30" s="40"/>
      <c r="I30" s="40"/>
      <c r="L30" s="20">
        <v>534.05999999999995</v>
      </c>
      <c r="M30" s="20">
        <v>52</v>
      </c>
      <c r="N30" s="20">
        <v>14.4</v>
      </c>
      <c r="AF30" s="20">
        <f t="shared" si="1"/>
        <v>600.45999999999992</v>
      </c>
    </row>
    <row r="31" spans="1:41" x14ac:dyDescent="0.3">
      <c r="A31" s="67">
        <v>45551</v>
      </c>
      <c r="B31" s="76"/>
      <c r="C31" t="s">
        <v>143</v>
      </c>
      <c r="E31" s="20">
        <v>133.6</v>
      </c>
      <c r="F31" s="20">
        <f>F30+D31-E31</f>
        <v>4739.1500000000005</v>
      </c>
      <c r="H31" s="40"/>
      <c r="I31" s="40"/>
      <c r="L31" s="20">
        <v>133.6</v>
      </c>
      <c r="AF31" s="20">
        <f t="shared" si="1"/>
        <v>133.6</v>
      </c>
      <c r="AH31" s="20"/>
    </row>
    <row r="32" spans="1:41" s="175" customFormat="1" x14ac:dyDescent="0.3">
      <c r="A32" s="173">
        <v>45565</v>
      </c>
      <c r="B32" s="174"/>
      <c r="C32" s="175" t="s">
        <v>191</v>
      </c>
      <c r="D32" s="176"/>
      <c r="E32" s="176"/>
      <c r="F32" s="176">
        <f t="shared" si="0"/>
        <v>4739.1500000000005</v>
      </c>
      <c r="G32" s="177">
        <v>4739.1499999999996</v>
      </c>
      <c r="H32" s="177" t="s">
        <v>239</v>
      </c>
      <c r="I32" s="177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>
        <f t="shared" si="1"/>
        <v>0</v>
      </c>
      <c r="AH32" s="176"/>
    </row>
    <row r="33" spans="1:34" x14ac:dyDescent="0.3">
      <c r="A33" s="67">
        <v>45569</v>
      </c>
      <c r="B33" s="76" t="s">
        <v>299</v>
      </c>
      <c r="C33" t="s">
        <v>229</v>
      </c>
      <c r="E33" s="20">
        <v>45</v>
      </c>
      <c r="F33" s="20">
        <f>F32+D33-E33</f>
        <v>4694.1500000000005</v>
      </c>
      <c r="H33" s="40"/>
      <c r="I33" s="40"/>
      <c r="S33" s="20">
        <v>45</v>
      </c>
      <c r="AF33" s="20">
        <f t="shared" si="1"/>
        <v>45</v>
      </c>
      <c r="AH33" s="20"/>
    </row>
    <row r="34" spans="1:34" x14ac:dyDescent="0.3">
      <c r="A34" s="67">
        <v>45574</v>
      </c>
      <c r="B34" s="76"/>
      <c r="C34" t="s">
        <v>64</v>
      </c>
      <c r="D34" s="20">
        <v>11.03</v>
      </c>
      <c r="F34" s="20">
        <f t="shared" si="0"/>
        <v>4705.18</v>
      </c>
      <c r="H34" s="40"/>
      <c r="I34" s="40"/>
      <c r="AF34" s="20">
        <f t="shared" si="1"/>
        <v>0</v>
      </c>
      <c r="AH34" s="20"/>
    </row>
    <row r="35" spans="1:34" x14ac:dyDescent="0.3">
      <c r="A35" s="67">
        <v>45580</v>
      </c>
      <c r="B35" s="76" t="s">
        <v>301</v>
      </c>
      <c r="C35" t="s">
        <v>240</v>
      </c>
      <c r="E35" s="20">
        <v>33.79</v>
      </c>
      <c r="F35" s="20">
        <f>F34+D35-E35</f>
        <v>4671.3900000000003</v>
      </c>
      <c r="H35" s="20"/>
      <c r="I35" s="20"/>
      <c r="J35" s="20">
        <v>5.63</v>
      </c>
      <c r="O35" s="20">
        <v>28.16</v>
      </c>
      <c r="AF35" s="20">
        <f t="shared" si="1"/>
        <v>28.16</v>
      </c>
    </row>
    <row r="36" spans="1:34" x14ac:dyDescent="0.3">
      <c r="A36" s="67">
        <v>45593</v>
      </c>
      <c r="B36" s="76" t="s">
        <v>302</v>
      </c>
      <c r="C36" t="s">
        <v>240</v>
      </c>
      <c r="E36" s="20">
        <v>191.35</v>
      </c>
      <c r="F36" s="20">
        <f t="shared" si="0"/>
        <v>4480.04</v>
      </c>
      <c r="H36" s="40"/>
      <c r="I36" s="40"/>
      <c r="J36" s="20">
        <v>31.89</v>
      </c>
      <c r="O36" s="20">
        <v>159.46</v>
      </c>
      <c r="AF36" s="20">
        <f t="shared" si="1"/>
        <v>159.46</v>
      </c>
    </row>
    <row r="37" spans="1:34" s="186" customFormat="1" x14ac:dyDescent="0.3">
      <c r="A37" s="182">
        <v>45596</v>
      </c>
      <c r="B37" s="183"/>
      <c r="C37" s="186" t="s">
        <v>191</v>
      </c>
      <c r="D37" s="190"/>
      <c r="E37" s="184"/>
      <c r="F37" s="184">
        <f t="shared" si="0"/>
        <v>4480.04</v>
      </c>
      <c r="G37" s="185">
        <v>4480.04</v>
      </c>
      <c r="H37" s="177" t="s">
        <v>241</v>
      </c>
      <c r="I37" s="185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>
        <f t="shared" ref="AF37:AF68" si="2">SUM(L37:AE37)</f>
        <v>0</v>
      </c>
    </row>
    <row r="38" spans="1:34" x14ac:dyDescent="0.3">
      <c r="A38" s="67">
        <v>45607</v>
      </c>
      <c r="B38" s="76"/>
      <c r="C38" t="s">
        <v>64</v>
      </c>
      <c r="D38" s="20">
        <v>12.2</v>
      </c>
      <c r="F38" s="20">
        <f t="shared" si="0"/>
        <v>4492.24</v>
      </c>
      <c r="H38" s="20"/>
      <c r="I38" s="40"/>
      <c r="AF38" s="20">
        <f t="shared" si="2"/>
        <v>0</v>
      </c>
    </row>
    <row r="39" spans="1:34" x14ac:dyDescent="0.3">
      <c r="A39" s="67">
        <v>45614</v>
      </c>
      <c r="B39" s="76"/>
      <c r="C39" t="s">
        <v>209</v>
      </c>
      <c r="E39" s="20">
        <v>600.70000000000005</v>
      </c>
      <c r="F39" s="20">
        <f t="shared" si="0"/>
        <v>3891.54</v>
      </c>
      <c r="H39" s="40"/>
      <c r="I39" s="40"/>
      <c r="L39" s="20">
        <v>534.29999999999995</v>
      </c>
      <c r="M39" s="20">
        <v>52</v>
      </c>
      <c r="N39" s="20">
        <v>14.4</v>
      </c>
      <c r="AF39" s="20">
        <f t="shared" si="2"/>
        <v>600.69999999999993</v>
      </c>
    </row>
    <row r="40" spans="1:34" x14ac:dyDescent="0.3">
      <c r="A40" s="67">
        <v>45614</v>
      </c>
      <c r="B40" s="76"/>
      <c r="C40" t="s">
        <v>143</v>
      </c>
      <c r="E40" s="20">
        <v>133.4</v>
      </c>
      <c r="F40" s="20">
        <f t="shared" si="0"/>
        <v>3758.14</v>
      </c>
      <c r="H40" s="40"/>
      <c r="I40" s="40"/>
      <c r="L40" s="20">
        <v>133.4</v>
      </c>
      <c r="AF40" s="20">
        <f t="shared" si="2"/>
        <v>133.4</v>
      </c>
    </row>
    <row r="41" spans="1:34" x14ac:dyDescent="0.3">
      <c r="A41" s="67">
        <v>45623</v>
      </c>
      <c r="B41" s="76" t="s">
        <v>303</v>
      </c>
      <c r="C41" t="s">
        <v>253</v>
      </c>
      <c r="E41" s="20">
        <v>108</v>
      </c>
      <c r="F41" s="20">
        <f t="shared" si="0"/>
        <v>3650.14</v>
      </c>
      <c r="H41" s="40"/>
      <c r="I41" s="40"/>
      <c r="U41" s="20">
        <v>108</v>
      </c>
      <c r="AF41" s="20">
        <f t="shared" si="2"/>
        <v>108</v>
      </c>
    </row>
    <row r="42" spans="1:34" s="186" customFormat="1" x14ac:dyDescent="0.3">
      <c r="A42" s="182">
        <v>45626</v>
      </c>
      <c r="B42" s="183"/>
      <c r="C42" s="186" t="s">
        <v>191</v>
      </c>
      <c r="D42" s="184"/>
      <c r="E42" s="184"/>
      <c r="F42" s="184">
        <f t="shared" si="0"/>
        <v>3650.14</v>
      </c>
      <c r="G42" s="185">
        <v>3650.14</v>
      </c>
      <c r="H42" s="186" t="s">
        <v>254</v>
      </c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>
        <f t="shared" si="2"/>
        <v>0</v>
      </c>
    </row>
    <row r="43" spans="1:34" x14ac:dyDescent="0.3">
      <c r="A43" s="67">
        <v>45635</v>
      </c>
      <c r="B43" s="76"/>
      <c r="C43" t="s">
        <v>255</v>
      </c>
      <c r="E43" s="20">
        <v>123.7</v>
      </c>
      <c r="F43" s="20">
        <f>F42+D43-E43</f>
        <v>3526.44</v>
      </c>
      <c r="H43" s="40"/>
      <c r="I43" s="40"/>
      <c r="L43" s="20">
        <v>123.7</v>
      </c>
      <c r="AF43" s="20">
        <f t="shared" si="2"/>
        <v>123.7</v>
      </c>
    </row>
    <row r="44" spans="1:34" x14ac:dyDescent="0.3">
      <c r="A44" s="67">
        <v>45635</v>
      </c>
      <c r="B44" s="76"/>
      <c r="C44" t="s">
        <v>64</v>
      </c>
      <c r="D44" s="20">
        <v>10.39</v>
      </c>
      <c r="F44" s="20">
        <f t="shared" si="0"/>
        <v>3536.83</v>
      </c>
      <c r="G44" s="20"/>
      <c r="AF44" s="20">
        <f t="shared" si="2"/>
        <v>0</v>
      </c>
    </row>
    <row r="45" spans="1:34" x14ac:dyDescent="0.3">
      <c r="A45" s="67">
        <v>45639</v>
      </c>
      <c r="B45" s="76" t="s">
        <v>304</v>
      </c>
      <c r="C45" t="s">
        <v>256</v>
      </c>
      <c r="E45" s="20">
        <v>35</v>
      </c>
      <c r="F45" s="20">
        <f t="shared" si="0"/>
        <v>3501.83</v>
      </c>
      <c r="G45" s="82"/>
      <c r="H45" s="40"/>
      <c r="I45" s="40"/>
      <c r="P45" s="20">
        <v>35</v>
      </c>
      <c r="AF45" s="20">
        <f t="shared" si="2"/>
        <v>35</v>
      </c>
    </row>
    <row r="46" spans="1:34" x14ac:dyDescent="0.3">
      <c r="A46" s="67">
        <v>45642</v>
      </c>
      <c r="B46" s="76"/>
      <c r="C46" t="s">
        <v>257</v>
      </c>
      <c r="D46" s="20">
        <v>1500</v>
      </c>
      <c r="F46" s="20">
        <f t="shared" si="0"/>
        <v>5001.83</v>
      </c>
      <c r="G46" s="82"/>
      <c r="H46" s="40"/>
      <c r="I46" s="40"/>
      <c r="AF46" s="20">
        <f t="shared" si="2"/>
        <v>0</v>
      </c>
    </row>
    <row r="47" spans="1:34" x14ac:dyDescent="0.3">
      <c r="A47" s="67">
        <v>45644</v>
      </c>
      <c r="B47" s="76"/>
      <c r="C47" t="s">
        <v>258</v>
      </c>
      <c r="D47" s="20">
        <v>5231.9399999999996</v>
      </c>
      <c r="F47" s="20">
        <f t="shared" si="0"/>
        <v>10233.77</v>
      </c>
      <c r="G47" s="82"/>
      <c r="H47" s="40"/>
      <c r="I47" s="40"/>
      <c r="AF47" s="20">
        <f t="shared" si="2"/>
        <v>0</v>
      </c>
    </row>
    <row r="48" spans="1:34" x14ac:dyDescent="0.3">
      <c r="A48" s="67">
        <v>45645</v>
      </c>
      <c r="B48" s="76" t="s">
        <v>305</v>
      </c>
      <c r="C48" t="s">
        <v>262</v>
      </c>
      <c r="E48" s="20">
        <v>5000</v>
      </c>
      <c r="F48" s="20">
        <f t="shared" si="0"/>
        <v>5233.7700000000004</v>
      </c>
      <c r="H48" s="148"/>
      <c r="I48" s="40"/>
      <c r="AE48" s="20">
        <v>5000</v>
      </c>
      <c r="AF48" s="20">
        <f t="shared" si="2"/>
        <v>5000</v>
      </c>
      <c r="AG48" s="20"/>
    </row>
    <row r="49" spans="1:32" x14ac:dyDescent="0.3">
      <c r="A49" s="67">
        <v>45645</v>
      </c>
      <c r="B49" s="76" t="s">
        <v>306</v>
      </c>
      <c r="C49" t="s">
        <v>259</v>
      </c>
      <c r="E49" s="20">
        <v>200</v>
      </c>
      <c r="F49" s="20">
        <f t="shared" si="0"/>
        <v>5033.7700000000004</v>
      </c>
      <c r="H49" s="40"/>
      <c r="I49" s="40"/>
      <c r="AA49" s="20">
        <v>200</v>
      </c>
      <c r="AF49" s="20">
        <f t="shared" si="2"/>
        <v>200</v>
      </c>
    </row>
    <row r="50" spans="1:32" x14ac:dyDescent="0.3">
      <c r="A50" s="67">
        <v>45645</v>
      </c>
      <c r="B50" s="76" t="s">
        <v>307</v>
      </c>
      <c r="C50" t="s">
        <v>260</v>
      </c>
      <c r="E50" s="20">
        <v>26</v>
      </c>
      <c r="F50" s="20">
        <f>F49+D50-E50</f>
        <v>5007.7700000000004</v>
      </c>
      <c r="I50" s="40"/>
      <c r="Q50" s="20">
        <v>26</v>
      </c>
      <c r="AF50" s="20">
        <f t="shared" si="2"/>
        <v>26</v>
      </c>
    </row>
    <row r="51" spans="1:32" x14ac:dyDescent="0.3">
      <c r="A51" s="67">
        <v>45646</v>
      </c>
      <c r="B51" s="76" t="s">
        <v>305</v>
      </c>
      <c r="C51" t="s">
        <v>262</v>
      </c>
      <c r="E51" s="20">
        <v>1731.94</v>
      </c>
      <c r="F51" s="20">
        <f t="shared" si="0"/>
        <v>3275.8300000000004</v>
      </c>
      <c r="I51" s="40"/>
      <c r="AE51" s="20">
        <v>1731.94</v>
      </c>
      <c r="AF51" s="20">
        <f t="shared" si="2"/>
        <v>1731.94</v>
      </c>
    </row>
    <row r="52" spans="1:32" x14ac:dyDescent="0.3">
      <c r="A52" s="67">
        <v>45649</v>
      </c>
      <c r="B52" s="76"/>
      <c r="C52" t="s">
        <v>261</v>
      </c>
      <c r="E52" s="20">
        <v>31</v>
      </c>
      <c r="F52" s="20">
        <f t="shared" si="0"/>
        <v>3244.8300000000004</v>
      </c>
      <c r="L52" s="20">
        <v>31</v>
      </c>
      <c r="AF52" s="20">
        <f t="shared" si="2"/>
        <v>31</v>
      </c>
    </row>
    <row r="53" spans="1:32" s="186" customFormat="1" x14ac:dyDescent="0.3">
      <c r="A53" s="182">
        <v>45657</v>
      </c>
      <c r="B53" s="183"/>
      <c r="C53" s="186" t="s">
        <v>191</v>
      </c>
      <c r="D53" s="184"/>
      <c r="E53" s="184"/>
      <c r="F53" s="184">
        <f t="shared" si="0"/>
        <v>3244.8300000000004</v>
      </c>
      <c r="G53" s="185">
        <v>3244.83</v>
      </c>
      <c r="H53" s="186" t="s">
        <v>274</v>
      </c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>
        <f t="shared" si="2"/>
        <v>0</v>
      </c>
    </row>
    <row r="54" spans="1:32" x14ac:dyDescent="0.3">
      <c r="A54" s="67">
        <v>45666</v>
      </c>
      <c r="B54" s="76" t="s">
        <v>308</v>
      </c>
      <c r="C54" s="131" t="s">
        <v>277</v>
      </c>
      <c r="E54" s="20">
        <v>17.920000000000002</v>
      </c>
      <c r="F54" s="20">
        <f t="shared" si="0"/>
        <v>3226.9100000000003</v>
      </c>
      <c r="J54" s="20">
        <v>2.99</v>
      </c>
      <c r="O54" s="20">
        <f>9.98+4.95</f>
        <v>14.93</v>
      </c>
      <c r="AF54" s="20">
        <f t="shared" si="2"/>
        <v>14.93</v>
      </c>
    </row>
    <row r="55" spans="1:32" x14ac:dyDescent="0.3">
      <c r="A55" s="67">
        <v>45666</v>
      </c>
      <c r="B55" s="76"/>
      <c r="C55" t="s">
        <v>64</v>
      </c>
      <c r="D55" s="20">
        <v>11.56</v>
      </c>
      <c r="F55" s="20">
        <f t="shared" si="0"/>
        <v>3238.4700000000003</v>
      </c>
      <c r="AF55" s="20">
        <f t="shared" si="2"/>
        <v>0</v>
      </c>
    </row>
    <row r="56" spans="1:32" x14ac:dyDescent="0.3">
      <c r="A56" s="67">
        <v>45671</v>
      </c>
      <c r="B56" s="76"/>
      <c r="C56" t="s">
        <v>143</v>
      </c>
      <c r="E56" s="20">
        <v>142.4</v>
      </c>
      <c r="F56" s="20">
        <f t="shared" si="0"/>
        <v>3096.07</v>
      </c>
      <c r="G56" s="20"/>
      <c r="H56" s="20"/>
      <c r="L56" s="20">
        <v>142.4</v>
      </c>
      <c r="AF56" s="20">
        <f t="shared" si="2"/>
        <v>142.4</v>
      </c>
    </row>
    <row r="57" spans="1:32" x14ac:dyDescent="0.3">
      <c r="A57" s="67">
        <v>45671</v>
      </c>
      <c r="B57" s="76"/>
      <c r="C57" t="s">
        <v>278</v>
      </c>
      <c r="E57" s="20">
        <v>635.88</v>
      </c>
      <c r="F57" s="20">
        <f t="shared" si="0"/>
        <v>2460.19</v>
      </c>
      <c r="G57" s="20"/>
      <c r="H57" s="20"/>
      <c r="L57" s="20">
        <v>569.48</v>
      </c>
      <c r="M57" s="20">
        <v>52</v>
      </c>
      <c r="N57" s="20">
        <v>14.4</v>
      </c>
      <c r="AF57" s="20">
        <f t="shared" si="2"/>
        <v>635.88</v>
      </c>
    </row>
    <row r="58" spans="1:32" x14ac:dyDescent="0.3">
      <c r="A58" s="67">
        <v>45673</v>
      </c>
      <c r="B58" s="76"/>
      <c r="C58" t="s">
        <v>279</v>
      </c>
      <c r="D58" s="20">
        <v>3000</v>
      </c>
      <c r="F58" s="20">
        <f t="shared" si="0"/>
        <v>5460.1900000000005</v>
      </c>
      <c r="AF58" s="20">
        <f t="shared" si="2"/>
        <v>0</v>
      </c>
    </row>
    <row r="59" spans="1:32" x14ac:dyDescent="0.3">
      <c r="A59" s="67">
        <v>45673</v>
      </c>
      <c r="B59" s="76" t="s">
        <v>305</v>
      </c>
      <c r="C59" t="s">
        <v>262</v>
      </c>
      <c r="E59" s="20">
        <v>3000</v>
      </c>
      <c r="F59" s="20">
        <f t="shared" si="0"/>
        <v>2460.1900000000005</v>
      </c>
      <c r="H59" s="20"/>
      <c r="J59" s="20">
        <v>1621.99</v>
      </c>
      <c r="AE59" s="20">
        <f>3000-1621.99</f>
        <v>1378.01</v>
      </c>
      <c r="AF59" s="20">
        <f t="shared" si="2"/>
        <v>1378.01</v>
      </c>
    </row>
    <row r="60" spans="1:32" x14ac:dyDescent="0.3">
      <c r="A60" s="67">
        <v>45680</v>
      </c>
      <c r="B60" s="76" t="s">
        <v>309</v>
      </c>
      <c r="C60" t="s">
        <v>240</v>
      </c>
      <c r="E60" s="20">
        <v>861.12</v>
      </c>
      <c r="F60" s="20">
        <f t="shared" si="0"/>
        <v>1599.0700000000006</v>
      </c>
      <c r="J60" s="20">
        <v>143.52000000000001</v>
      </c>
      <c r="O60" s="20">
        <v>717.6</v>
      </c>
      <c r="AF60" s="20">
        <f t="shared" si="2"/>
        <v>717.6</v>
      </c>
    </row>
    <row r="61" spans="1:32" s="186" customFormat="1" x14ac:dyDescent="0.3">
      <c r="A61" s="182">
        <v>45688</v>
      </c>
      <c r="B61" s="183"/>
      <c r="C61" s="186" t="s">
        <v>191</v>
      </c>
      <c r="D61" s="184"/>
      <c r="E61" s="184"/>
      <c r="F61" s="184">
        <f t="shared" si="0"/>
        <v>1599.0700000000006</v>
      </c>
      <c r="G61" s="185">
        <v>1599.07</v>
      </c>
      <c r="H61" s="186" t="s">
        <v>280</v>
      </c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>
        <f t="shared" si="2"/>
        <v>0</v>
      </c>
    </row>
    <row r="62" spans="1:32" x14ac:dyDescent="0.3">
      <c r="A62" s="67">
        <v>45698</v>
      </c>
      <c r="B62" s="76"/>
      <c r="C62" t="s">
        <v>64</v>
      </c>
      <c r="D62" s="20">
        <v>9.85</v>
      </c>
      <c r="F62" s="20">
        <f t="shared" si="0"/>
        <v>1608.9200000000005</v>
      </c>
      <c r="I62" s="20"/>
      <c r="AF62" s="20">
        <f t="shared" si="2"/>
        <v>0</v>
      </c>
    </row>
    <row r="63" spans="1:32" x14ac:dyDescent="0.3">
      <c r="A63" s="67">
        <v>45695</v>
      </c>
      <c r="B63" s="76" t="s">
        <v>310</v>
      </c>
      <c r="C63" t="s">
        <v>285</v>
      </c>
      <c r="E63" s="20">
        <v>13.81</v>
      </c>
      <c r="F63" s="20">
        <f t="shared" si="0"/>
        <v>1595.1100000000006</v>
      </c>
      <c r="J63" s="20">
        <v>2.2999999999999998</v>
      </c>
      <c r="AD63" s="20">
        <v>11.51</v>
      </c>
      <c r="AF63" s="20">
        <f t="shared" si="2"/>
        <v>11.51</v>
      </c>
    </row>
    <row r="64" spans="1:32" s="186" customFormat="1" x14ac:dyDescent="0.3">
      <c r="A64" s="182">
        <v>45716</v>
      </c>
      <c r="B64" s="183"/>
      <c r="C64" s="186" t="s">
        <v>191</v>
      </c>
      <c r="D64" s="184"/>
      <c r="E64" s="184"/>
      <c r="F64" s="184">
        <f t="shared" si="0"/>
        <v>1595.1100000000006</v>
      </c>
      <c r="G64" s="185">
        <v>1595.11</v>
      </c>
      <c r="H64" s="186" t="s">
        <v>281</v>
      </c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>
        <f t="shared" si="2"/>
        <v>0</v>
      </c>
    </row>
    <row r="65" spans="1:36" x14ac:dyDescent="0.3">
      <c r="A65" s="67">
        <v>45735</v>
      </c>
      <c r="B65" s="76"/>
      <c r="C65" t="s">
        <v>278</v>
      </c>
      <c r="E65" s="20">
        <v>635.88</v>
      </c>
      <c r="F65" s="20">
        <f t="shared" si="0"/>
        <v>959.23000000000059</v>
      </c>
      <c r="L65" s="20">
        <v>569.48</v>
      </c>
      <c r="M65" s="20">
        <v>52</v>
      </c>
      <c r="N65" s="20">
        <v>14.4</v>
      </c>
      <c r="AF65" s="20">
        <f t="shared" si="2"/>
        <v>635.88</v>
      </c>
    </row>
    <row r="66" spans="1:36" x14ac:dyDescent="0.3">
      <c r="A66" s="67">
        <v>45735</v>
      </c>
      <c r="B66" s="76"/>
      <c r="C66" t="s">
        <v>143</v>
      </c>
      <c r="E66" s="20">
        <v>142.4</v>
      </c>
      <c r="F66" s="20">
        <f t="shared" si="0"/>
        <v>816.83000000000061</v>
      </c>
      <c r="H66" s="127"/>
      <c r="L66" s="20">
        <v>142.4</v>
      </c>
      <c r="AF66" s="20">
        <f t="shared" si="2"/>
        <v>142.4</v>
      </c>
    </row>
    <row r="67" spans="1:36" x14ac:dyDescent="0.3">
      <c r="A67" s="67">
        <v>45726</v>
      </c>
      <c r="B67" s="76"/>
      <c r="C67" t="s">
        <v>64</v>
      </c>
      <c r="D67" s="20">
        <v>8.23</v>
      </c>
      <c r="F67" s="20">
        <f t="shared" si="0"/>
        <v>825.06000000000063</v>
      </c>
      <c r="AF67" s="20">
        <f t="shared" si="2"/>
        <v>0</v>
      </c>
    </row>
    <row r="68" spans="1:36" s="186" customFormat="1" x14ac:dyDescent="0.3">
      <c r="A68" s="182">
        <v>45747</v>
      </c>
      <c r="B68" s="183"/>
      <c r="D68" s="184"/>
      <c r="E68" s="184"/>
      <c r="F68" s="184">
        <f t="shared" si="0"/>
        <v>825.06000000000063</v>
      </c>
      <c r="G68" s="185">
        <v>825.06</v>
      </c>
      <c r="H68" s="186" t="s">
        <v>312</v>
      </c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>
        <f t="shared" si="2"/>
        <v>0</v>
      </c>
    </row>
    <row r="69" spans="1:36" x14ac:dyDescent="0.3">
      <c r="B69" s="76"/>
      <c r="F69" s="20">
        <f t="shared" ref="F69:F77" si="3">F68+D69-E69</f>
        <v>825.06000000000063</v>
      </c>
      <c r="AF69" s="20">
        <f t="shared" ref="AF69:AF78" si="4">SUM(L69:AE69)</f>
        <v>0</v>
      </c>
    </row>
    <row r="70" spans="1:36" x14ac:dyDescent="0.3">
      <c r="B70" s="76"/>
      <c r="F70" s="20">
        <f t="shared" si="3"/>
        <v>825.06000000000063</v>
      </c>
      <c r="AF70" s="20">
        <f t="shared" si="4"/>
        <v>0</v>
      </c>
    </row>
    <row r="71" spans="1:36" x14ac:dyDescent="0.3">
      <c r="B71" s="21"/>
      <c r="F71" s="20">
        <f t="shared" si="3"/>
        <v>825.06000000000063</v>
      </c>
      <c r="AF71" s="20">
        <f t="shared" si="4"/>
        <v>0</v>
      </c>
    </row>
    <row r="72" spans="1:36" x14ac:dyDescent="0.3">
      <c r="B72" s="21"/>
      <c r="F72" s="20">
        <f t="shared" si="3"/>
        <v>825.06000000000063</v>
      </c>
      <c r="I72" s="20"/>
      <c r="AF72" s="20">
        <f t="shared" si="4"/>
        <v>0</v>
      </c>
    </row>
    <row r="73" spans="1:36" x14ac:dyDescent="0.3">
      <c r="B73" s="21"/>
      <c r="F73" s="20">
        <f t="shared" si="3"/>
        <v>825.06000000000063</v>
      </c>
      <c r="AF73" s="20">
        <f t="shared" si="4"/>
        <v>0</v>
      </c>
    </row>
    <row r="74" spans="1:36" x14ac:dyDescent="0.3">
      <c r="B74" s="21"/>
      <c r="F74" s="20">
        <f t="shared" si="3"/>
        <v>825.06000000000063</v>
      </c>
      <c r="AF74" s="20">
        <f t="shared" si="4"/>
        <v>0</v>
      </c>
    </row>
    <row r="75" spans="1:36" x14ac:dyDescent="0.3">
      <c r="B75" s="21"/>
      <c r="F75" s="20">
        <f t="shared" si="3"/>
        <v>825.06000000000063</v>
      </c>
      <c r="AF75" s="20">
        <f t="shared" si="4"/>
        <v>0</v>
      </c>
    </row>
    <row r="76" spans="1:36" x14ac:dyDescent="0.3">
      <c r="B76" s="21"/>
      <c r="F76" s="20">
        <f t="shared" si="3"/>
        <v>825.06000000000063</v>
      </c>
      <c r="AF76" s="20">
        <f t="shared" si="4"/>
        <v>0</v>
      </c>
    </row>
    <row r="77" spans="1:36" x14ac:dyDescent="0.3">
      <c r="B77" s="21"/>
      <c r="F77" s="20">
        <f t="shared" si="3"/>
        <v>825.06000000000063</v>
      </c>
      <c r="AF77" s="20">
        <f t="shared" si="4"/>
        <v>0</v>
      </c>
    </row>
    <row r="78" spans="1:36" x14ac:dyDescent="0.3">
      <c r="B78" s="21"/>
      <c r="C78" t="s">
        <v>186</v>
      </c>
      <c r="AF78" s="20">
        <f t="shared" si="4"/>
        <v>0</v>
      </c>
    </row>
    <row r="79" spans="1:36" x14ac:dyDescent="0.3">
      <c r="B79" s="21"/>
      <c r="D79" s="32">
        <f>SUM(D5:D77)</f>
        <v>17146.259999999998</v>
      </c>
      <c r="E79" s="32">
        <f>SUM(E5:E77)</f>
        <v>16711.93</v>
      </c>
      <c r="J79" s="32">
        <f>SUM(J5:J77)</f>
        <v>1830.25</v>
      </c>
      <c r="K79" s="32"/>
      <c r="L79" s="32">
        <f t="shared" ref="L79:AF79" si="5">SUM(L5:L77)</f>
        <v>4249.1799999999994</v>
      </c>
      <c r="M79" s="32">
        <f t="shared" si="5"/>
        <v>312</v>
      </c>
      <c r="N79" s="32">
        <f t="shared" si="5"/>
        <v>86.4</v>
      </c>
      <c r="O79" s="32">
        <f t="shared" si="5"/>
        <v>920.15000000000009</v>
      </c>
      <c r="P79" s="32">
        <f t="shared" si="5"/>
        <v>35</v>
      </c>
      <c r="Q79" s="32">
        <f t="shared" si="5"/>
        <v>240.44</v>
      </c>
      <c r="R79" s="32">
        <f t="shared" si="5"/>
        <v>202.5</v>
      </c>
      <c r="S79" s="32">
        <f t="shared" si="5"/>
        <v>270.83000000000004</v>
      </c>
      <c r="T79" s="32">
        <f t="shared" si="5"/>
        <v>0</v>
      </c>
      <c r="U79" s="32">
        <f t="shared" si="5"/>
        <v>108</v>
      </c>
      <c r="V79" s="32">
        <f t="shared" si="5"/>
        <v>57.72</v>
      </c>
      <c r="W79" s="32">
        <f t="shared" si="5"/>
        <v>0</v>
      </c>
      <c r="X79" s="32">
        <f t="shared" si="5"/>
        <v>0</v>
      </c>
      <c r="Y79" s="32">
        <f t="shared" si="5"/>
        <v>0</v>
      </c>
      <c r="Z79" s="32">
        <f t="shared" si="5"/>
        <v>0</v>
      </c>
      <c r="AA79" s="32">
        <f t="shared" si="5"/>
        <v>278</v>
      </c>
      <c r="AB79" s="32">
        <f t="shared" si="5"/>
        <v>0</v>
      </c>
      <c r="AC79" s="32">
        <f t="shared" si="5"/>
        <v>0</v>
      </c>
      <c r="AD79" s="32">
        <f t="shared" si="5"/>
        <v>11.51</v>
      </c>
      <c r="AE79" s="32">
        <f t="shared" si="5"/>
        <v>8109.9500000000007</v>
      </c>
      <c r="AF79" s="32">
        <f t="shared" si="5"/>
        <v>14881.68</v>
      </c>
      <c r="AH79" s="32">
        <f>SUM(AH5:AH77)</f>
        <v>0</v>
      </c>
      <c r="AI79" s="32">
        <f>AF79+AH79</f>
        <v>14881.68</v>
      </c>
      <c r="AJ79" t="s">
        <v>150</v>
      </c>
    </row>
    <row r="80" spans="1:36" x14ac:dyDescent="0.3">
      <c r="B80" s="21" t="s">
        <v>63</v>
      </c>
      <c r="N80" s="20">
        <f>M79+N79</f>
        <v>398.4</v>
      </c>
    </row>
    <row r="81" spans="2:38" x14ac:dyDescent="0.3">
      <c r="B81" s="21"/>
      <c r="AF81" s="126">
        <f>J79</f>
        <v>1830.25</v>
      </c>
      <c r="AG81" s="20"/>
      <c r="AH81" t="s">
        <v>12</v>
      </c>
      <c r="AI81" s="32">
        <f>AI79-AI80</f>
        <v>14881.68</v>
      </c>
      <c r="AJ81" s="99">
        <v>59.45</v>
      </c>
      <c r="AK81" s="32">
        <f>AI81+AJ81</f>
        <v>14941.130000000001</v>
      </c>
      <c r="AL81" t="s">
        <v>276</v>
      </c>
    </row>
    <row r="82" spans="2:38" ht="57.6" x14ac:dyDescent="0.3">
      <c r="J82" s="44" t="s">
        <v>12</v>
      </c>
      <c r="K82" s="28"/>
      <c r="L82" s="45" t="s">
        <v>54</v>
      </c>
      <c r="M82" s="45" t="s">
        <v>77</v>
      </c>
      <c r="N82" s="45" t="s">
        <v>78</v>
      </c>
      <c r="O82" s="44" t="s">
        <v>55</v>
      </c>
      <c r="P82" s="44" t="s">
        <v>81</v>
      </c>
      <c r="Q82" s="44" t="s">
        <v>56</v>
      </c>
      <c r="R82" s="44" t="s">
        <v>4</v>
      </c>
      <c r="S82" s="44" t="s">
        <v>11</v>
      </c>
      <c r="T82" s="45" t="s">
        <v>83</v>
      </c>
      <c r="U82" s="44" t="s">
        <v>58</v>
      </c>
      <c r="V82" s="44" t="s">
        <v>82</v>
      </c>
      <c r="W82" s="44" t="s">
        <v>17</v>
      </c>
      <c r="X82" s="44" t="s">
        <v>14</v>
      </c>
      <c r="Y82" s="44" t="s">
        <v>8</v>
      </c>
      <c r="Z82" s="44" t="s">
        <v>15</v>
      </c>
      <c r="AA82" s="45" t="s">
        <v>84</v>
      </c>
      <c r="AB82" s="45" t="s">
        <v>59</v>
      </c>
      <c r="AC82" s="45" t="s">
        <v>123</v>
      </c>
      <c r="AD82" s="45" t="s">
        <v>60</v>
      </c>
      <c r="AE82" s="45" t="s">
        <v>124</v>
      </c>
      <c r="AF82" s="32">
        <f>SUM(J79:AE79)</f>
        <v>16711.93</v>
      </c>
      <c r="AG82" s="196">
        <f>AF79+AF81+AH79</f>
        <v>16711.93</v>
      </c>
      <c r="AH82" s="99" t="s">
        <v>149</v>
      </c>
    </row>
    <row r="83" spans="2:38" x14ac:dyDescent="0.3">
      <c r="C83" s="10" t="s">
        <v>169</v>
      </c>
      <c r="AE83" s="25"/>
      <c r="AG83" s="32">
        <f>AG82-E79</f>
        <v>0</v>
      </c>
      <c r="AH83" s="99" t="s">
        <v>295</v>
      </c>
    </row>
    <row r="84" spans="2:38" x14ac:dyDescent="0.3">
      <c r="B84" s="200"/>
      <c r="C84" t="s">
        <v>13</v>
      </c>
      <c r="AE84" s="25"/>
    </row>
    <row r="85" spans="2:38" x14ac:dyDescent="0.3">
      <c r="B85" s="21"/>
      <c r="C85" t="s">
        <v>3</v>
      </c>
      <c r="D85" s="20">
        <f>D5+D27</f>
        <v>7000</v>
      </c>
      <c r="S85" s="32" t="s">
        <v>65</v>
      </c>
      <c r="AG85" s="20"/>
    </row>
    <row r="86" spans="2:38" x14ac:dyDescent="0.3">
      <c r="B86" s="21"/>
      <c r="C86" t="s">
        <v>215</v>
      </c>
      <c r="D86" s="20">
        <f>D12</f>
        <v>220.3</v>
      </c>
      <c r="AG86" s="20"/>
    </row>
    <row r="87" spans="2:38" x14ac:dyDescent="0.3">
      <c r="C87" t="s">
        <v>216</v>
      </c>
      <c r="D87" s="20">
        <v>50</v>
      </c>
      <c r="O87" s="20" t="s">
        <v>66</v>
      </c>
      <c r="R87" s="32">
        <f>L79</f>
        <v>4249.1799999999994</v>
      </c>
      <c r="S87" s="32">
        <f>R87</f>
        <v>4249.1799999999994</v>
      </c>
      <c r="T87" s="20" t="s">
        <v>167</v>
      </c>
      <c r="AI87" s="20"/>
    </row>
    <row r="88" spans="2:38" x14ac:dyDescent="0.3">
      <c r="C88" t="s">
        <v>273</v>
      </c>
      <c r="D88" s="20">
        <f>D46+D47</f>
        <v>6731.94</v>
      </c>
      <c r="O88" s="20" t="s">
        <v>67</v>
      </c>
      <c r="R88" s="32">
        <f>SUM(M79:AD79)+AE79</f>
        <v>10632.5</v>
      </c>
    </row>
    <row r="89" spans="2:38" x14ac:dyDescent="0.3">
      <c r="B89" s="21"/>
      <c r="C89" t="s">
        <v>64</v>
      </c>
      <c r="D89" s="20">
        <f>D6+D10+D15+D18+D24+D29+D34+D38+D44+D55+D62+D67</f>
        <v>144.01999999999998</v>
      </c>
      <c r="E89" s="20">
        <f>SUM(D86:D89)</f>
        <v>7146.26</v>
      </c>
      <c r="H89" s="40"/>
      <c r="O89" s="20" t="s">
        <v>12</v>
      </c>
      <c r="R89" s="32">
        <f>J79</f>
        <v>1830.25</v>
      </c>
      <c r="S89" s="32">
        <f>R88+R89</f>
        <v>12462.75</v>
      </c>
      <c r="T89" s="20" t="s">
        <v>168</v>
      </c>
    </row>
    <row r="90" spans="2:38" x14ac:dyDescent="0.3">
      <c r="B90" s="21"/>
      <c r="C90" t="s">
        <v>101</v>
      </c>
      <c r="D90" s="20">
        <v>3000</v>
      </c>
      <c r="R90" s="108"/>
      <c r="AD90" s="32"/>
      <c r="AF90" s="108"/>
      <c r="AH90" s="20"/>
    </row>
    <row r="91" spans="2:38" x14ac:dyDescent="0.3">
      <c r="B91" s="21"/>
      <c r="C91" t="s">
        <v>151</v>
      </c>
      <c r="D91" s="32">
        <f>SUM(D84:D90)</f>
        <v>17146.260000000002</v>
      </c>
      <c r="F91" s="20">
        <f>D79-D91</f>
        <v>0</v>
      </c>
      <c r="R91" s="201">
        <f>SUM(R87:R90)</f>
        <v>16711.93</v>
      </c>
      <c r="S91" s="20">
        <f>SUM(S87:S89)</f>
        <v>16711.93</v>
      </c>
    </row>
    <row r="92" spans="2:38" x14ac:dyDescent="0.3">
      <c r="B92" s="21"/>
      <c r="R92" s="108"/>
    </row>
    <row r="93" spans="2:38" x14ac:dyDescent="0.3">
      <c r="B93" s="21"/>
      <c r="C93" t="s">
        <v>152</v>
      </c>
      <c r="D93" s="20">
        <f>D91-D90</f>
        <v>14146.260000000002</v>
      </c>
      <c r="R93" s="108"/>
    </row>
    <row r="94" spans="2:38" x14ac:dyDescent="0.3">
      <c r="B94" s="21"/>
      <c r="R94" s="108"/>
    </row>
    <row r="95" spans="2:38" x14ac:dyDescent="0.3">
      <c r="B95" s="21"/>
      <c r="C95" t="s">
        <v>3</v>
      </c>
      <c r="D95" s="20">
        <f>D85</f>
        <v>7000</v>
      </c>
    </row>
    <row r="96" spans="2:38" x14ac:dyDescent="0.3">
      <c r="B96" s="21"/>
      <c r="C96" t="s">
        <v>162</v>
      </c>
      <c r="D96" s="20">
        <f>E89</f>
        <v>7146.26</v>
      </c>
    </row>
    <row r="97" spans="1:9" x14ac:dyDescent="0.3">
      <c r="B97" s="21"/>
      <c r="D97" s="20">
        <f>SUM(D95:D96)</f>
        <v>14146.26</v>
      </c>
    </row>
    <row r="98" spans="1:9" x14ac:dyDescent="0.3">
      <c r="B98" s="21"/>
    </row>
    <row r="99" spans="1:9" x14ac:dyDescent="0.3">
      <c r="A99" s="127">
        <v>45016</v>
      </c>
      <c r="B99" s="21"/>
      <c r="C99" s="10" t="s">
        <v>102</v>
      </c>
      <c r="D99" s="32"/>
      <c r="F99" s="20">
        <v>13057.54</v>
      </c>
      <c r="G99" s="82"/>
    </row>
    <row r="100" spans="1:9" x14ac:dyDescent="0.3">
      <c r="A100" s="67">
        <v>45673</v>
      </c>
      <c r="B100" s="21"/>
      <c r="C100" t="s">
        <v>282</v>
      </c>
      <c r="E100" s="20">
        <v>3000</v>
      </c>
      <c r="F100" s="20">
        <f>F99+D100-E100</f>
        <v>10057.540000000001</v>
      </c>
      <c r="G100" t="s">
        <v>280</v>
      </c>
      <c r="H100" s="127"/>
    </row>
    <row r="101" spans="1:9" x14ac:dyDescent="0.3">
      <c r="B101" s="21"/>
      <c r="F101" s="20">
        <f t="shared" ref="F101:F109" si="6">F100+D101-E101</f>
        <v>10057.540000000001</v>
      </c>
      <c r="G101" s="82"/>
      <c r="H101" s="127"/>
    </row>
    <row r="102" spans="1:9" x14ac:dyDescent="0.3">
      <c r="B102" s="21"/>
      <c r="F102" s="20">
        <f t="shared" si="6"/>
        <v>10057.540000000001</v>
      </c>
      <c r="G102" s="82"/>
      <c r="H102" s="127"/>
    </row>
    <row r="103" spans="1:9" x14ac:dyDescent="0.3">
      <c r="B103" s="21"/>
      <c r="F103" s="20">
        <f t="shared" si="6"/>
        <v>10057.540000000001</v>
      </c>
      <c r="G103" s="82"/>
    </row>
    <row r="104" spans="1:9" x14ac:dyDescent="0.3">
      <c r="B104" s="21"/>
      <c r="F104" s="20">
        <f t="shared" si="6"/>
        <v>10057.540000000001</v>
      </c>
      <c r="G104" s="82"/>
      <c r="H104" s="127"/>
      <c r="I104" s="127"/>
    </row>
    <row r="105" spans="1:9" x14ac:dyDescent="0.3">
      <c r="F105" s="20">
        <f t="shared" si="6"/>
        <v>10057.540000000001</v>
      </c>
      <c r="G105" s="82"/>
      <c r="H105" s="127"/>
      <c r="I105" s="127"/>
    </row>
    <row r="106" spans="1:9" x14ac:dyDescent="0.3">
      <c r="F106" s="20">
        <f t="shared" si="6"/>
        <v>10057.540000000001</v>
      </c>
      <c r="G106" s="82"/>
      <c r="H106" s="67"/>
      <c r="I106" s="127"/>
    </row>
    <row r="107" spans="1:9" x14ac:dyDescent="0.3">
      <c r="B107" s="21"/>
      <c r="F107" s="20">
        <f t="shared" si="6"/>
        <v>10057.540000000001</v>
      </c>
      <c r="G107" s="82"/>
      <c r="H107" s="127"/>
    </row>
    <row r="108" spans="1:9" x14ac:dyDescent="0.3">
      <c r="B108" s="21"/>
      <c r="F108" s="20">
        <f t="shared" si="6"/>
        <v>10057.540000000001</v>
      </c>
      <c r="G108" s="82"/>
      <c r="H108" s="127"/>
    </row>
    <row r="109" spans="1:9" x14ac:dyDescent="0.3">
      <c r="B109" s="21"/>
      <c r="C109" s="6" t="s">
        <v>156</v>
      </c>
      <c r="F109" s="32">
        <f t="shared" si="6"/>
        <v>10057.540000000001</v>
      </c>
      <c r="G109" s="82"/>
      <c r="H109" s="127"/>
    </row>
    <row r="110" spans="1:9" x14ac:dyDescent="0.3">
      <c r="B110" s="21"/>
      <c r="G110" s="82"/>
    </row>
    <row r="111" spans="1:9" x14ac:dyDescent="0.3">
      <c r="B111" s="21"/>
    </row>
    <row r="112" spans="1:9" x14ac:dyDescent="0.3">
      <c r="B112" s="21"/>
      <c r="F112" s="130"/>
    </row>
    <row r="114" spans="1:9" x14ac:dyDescent="0.3">
      <c r="G114" s="137"/>
      <c r="I114" s="78"/>
    </row>
    <row r="115" spans="1:9" x14ac:dyDescent="0.3">
      <c r="C115" s="10" t="s">
        <v>155</v>
      </c>
      <c r="F115" s="20">
        <v>0</v>
      </c>
      <c r="G115" s="137" t="s">
        <v>174</v>
      </c>
      <c r="H115" s="78" t="s">
        <v>19</v>
      </c>
      <c r="I115" s="78"/>
    </row>
    <row r="116" spans="1:9" x14ac:dyDescent="0.3">
      <c r="A116" s="67">
        <v>45386</v>
      </c>
      <c r="B116" s="21"/>
      <c r="C116" t="s">
        <v>192</v>
      </c>
      <c r="D116" s="20">
        <v>56</v>
      </c>
      <c r="F116" s="20">
        <f>F115+D116-E116</f>
        <v>56</v>
      </c>
      <c r="G116" s="40">
        <f>F99</f>
        <v>13057.54</v>
      </c>
      <c r="H116" s="40">
        <f>SUM(F116:G116)</f>
        <v>13113.54</v>
      </c>
      <c r="I116" s="20"/>
    </row>
    <row r="117" spans="1:9" x14ac:dyDescent="0.3">
      <c r="A117" s="67">
        <v>45420</v>
      </c>
      <c r="B117" s="21"/>
      <c r="C117" t="s">
        <v>192</v>
      </c>
      <c r="D117" s="20">
        <v>70</v>
      </c>
      <c r="E117" s="32"/>
      <c r="F117" s="20">
        <f>F116+D117-E117</f>
        <v>126</v>
      </c>
      <c r="G117" s="40">
        <f>F99</f>
        <v>13057.54</v>
      </c>
      <c r="H117" s="40">
        <f>F117+G117</f>
        <v>13183.54</v>
      </c>
      <c r="I117" s="20" t="s">
        <v>222</v>
      </c>
    </row>
    <row r="118" spans="1:9" x14ac:dyDescent="0.3">
      <c r="A118" s="67">
        <v>45447</v>
      </c>
      <c r="C118" t="s">
        <v>192</v>
      </c>
      <c r="D118" s="20">
        <v>56</v>
      </c>
      <c r="E118" s="89"/>
      <c r="F118" s="20">
        <f t="shared" ref="F118:F130" si="7">F117+D118-E118</f>
        <v>182</v>
      </c>
      <c r="G118" s="40">
        <f>F99</f>
        <v>13057.54</v>
      </c>
      <c r="H118" s="40">
        <f>F118+G118</f>
        <v>13239.54</v>
      </c>
      <c r="I118" s="20" t="s">
        <v>221</v>
      </c>
    </row>
    <row r="119" spans="1:9" x14ac:dyDescent="0.3">
      <c r="A119" s="67">
        <v>45475</v>
      </c>
      <c r="C119" t="s">
        <v>192</v>
      </c>
      <c r="D119" s="20">
        <v>56</v>
      </c>
      <c r="E119" s="73"/>
      <c r="F119" s="20">
        <f t="shared" si="7"/>
        <v>238</v>
      </c>
      <c r="G119" s="40">
        <f>F99</f>
        <v>13057.54</v>
      </c>
      <c r="H119" s="40">
        <f t="shared" ref="H119:H125" si="8">F119+G119</f>
        <v>13295.54</v>
      </c>
      <c r="I119" s="20" t="s">
        <v>235</v>
      </c>
    </row>
    <row r="120" spans="1:9" x14ac:dyDescent="0.3">
      <c r="A120" s="67">
        <v>45510</v>
      </c>
      <c r="C120" t="s">
        <v>192</v>
      </c>
      <c r="D120" s="20">
        <v>68</v>
      </c>
      <c r="E120" s="73"/>
      <c r="F120" s="20">
        <f t="shared" si="7"/>
        <v>306</v>
      </c>
      <c r="G120" s="40">
        <f>F99</f>
        <v>13057.54</v>
      </c>
      <c r="H120" s="40">
        <f t="shared" si="8"/>
        <v>13363.54</v>
      </c>
      <c r="I120" s="20" t="s">
        <v>236</v>
      </c>
    </row>
    <row r="121" spans="1:9" x14ac:dyDescent="0.3">
      <c r="A121" s="67">
        <v>45545</v>
      </c>
      <c r="C121" t="s">
        <v>192</v>
      </c>
      <c r="D121" s="20">
        <v>56</v>
      </c>
      <c r="E121" s="73"/>
      <c r="F121" s="20">
        <f t="shared" si="7"/>
        <v>362</v>
      </c>
      <c r="G121" s="40">
        <f>F99</f>
        <v>13057.54</v>
      </c>
      <c r="H121" s="40">
        <f t="shared" si="8"/>
        <v>13419.54</v>
      </c>
      <c r="I121" s="20" t="s">
        <v>264</v>
      </c>
    </row>
    <row r="122" spans="1:9" x14ac:dyDescent="0.3">
      <c r="A122" s="67">
        <v>45573</v>
      </c>
      <c r="C122" t="s">
        <v>192</v>
      </c>
      <c r="D122" s="20">
        <v>75.5</v>
      </c>
      <c r="E122" s="73"/>
      <c r="F122" s="20">
        <f t="shared" si="7"/>
        <v>437.5</v>
      </c>
      <c r="G122" s="40">
        <f>F99</f>
        <v>13057.54</v>
      </c>
      <c r="H122" s="40">
        <f t="shared" si="8"/>
        <v>13495.04</v>
      </c>
      <c r="I122" s="20" t="s">
        <v>266</v>
      </c>
    </row>
    <row r="123" spans="1:9" x14ac:dyDescent="0.3">
      <c r="A123" s="67">
        <v>45608</v>
      </c>
      <c r="C123" t="s">
        <v>192</v>
      </c>
      <c r="D123" s="20">
        <v>54</v>
      </c>
      <c r="E123" s="73"/>
      <c r="F123" s="20">
        <f t="shared" si="7"/>
        <v>491.5</v>
      </c>
      <c r="G123" s="40">
        <f>F99</f>
        <v>13057.54</v>
      </c>
      <c r="H123" s="40">
        <f t="shared" si="8"/>
        <v>13549.04</v>
      </c>
      <c r="I123" s="20" t="s">
        <v>265</v>
      </c>
    </row>
    <row r="124" spans="1:9" x14ac:dyDescent="0.3">
      <c r="A124" s="67">
        <v>45636</v>
      </c>
      <c r="C124" t="s">
        <v>192</v>
      </c>
      <c r="D124" s="20">
        <v>54</v>
      </c>
      <c r="E124" s="73"/>
      <c r="F124" s="20">
        <f t="shared" si="7"/>
        <v>545.5</v>
      </c>
      <c r="G124" s="40">
        <f>F99</f>
        <v>13057.54</v>
      </c>
      <c r="H124" s="40">
        <f t="shared" si="8"/>
        <v>13603.04</v>
      </c>
      <c r="I124" s="20" t="s">
        <v>263</v>
      </c>
    </row>
    <row r="125" spans="1:9" x14ac:dyDescent="0.3">
      <c r="A125" s="67">
        <v>45664</v>
      </c>
      <c r="C125" t="s">
        <v>192</v>
      </c>
      <c r="D125" s="20">
        <v>67.5</v>
      </c>
      <c r="E125" s="73"/>
      <c r="F125" s="20">
        <f t="shared" si="7"/>
        <v>613</v>
      </c>
      <c r="G125" s="40">
        <f>F100</f>
        <v>10057.540000000001</v>
      </c>
      <c r="H125" s="40">
        <f t="shared" si="8"/>
        <v>10670.54</v>
      </c>
      <c r="I125" s="20" t="s">
        <v>283</v>
      </c>
    </row>
    <row r="126" spans="1:9" x14ac:dyDescent="0.3">
      <c r="A126" s="67">
        <v>45699</v>
      </c>
      <c r="C126" t="s">
        <v>192</v>
      </c>
      <c r="D126" s="20">
        <v>54</v>
      </c>
      <c r="E126" s="73"/>
      <c r="F126" s="20">
        <f t="shared" si="7"/>
        <v>667</v>
      </c>
      <c r="G126" s="40">
        <f>F101</f>
        <v>10057.540000000001</v>
      </c>
      <c r="H126" s="40">
        <f t="shared" ref="H126:H127" si="9">G126+F126</f>
        <v>10724.54</v>
      </c>
      <c r="I126" s="20" t="s">
        <v>284</v>
      </c>
    </row>
    <row r="127" spans="1:9" x14ac:dyDescent="0.3">
      <c r="A127" s="67">
        <v>45727</v>
      </c>
      <c r="C127" t="s">
        <v>192</v>
      </c>
      <c r="D127" s="20">
        <v>54</v>
      </c>
      <c r="E127" s="73"/>
      <c r="F127" s="20">
        <f t="shared" si="7"/>
        <v>721</v>
      </c>
      <c r="G127" s="40">
        <f>F101</f>
        <v>10057.540000000001</v>
      </c>
      <c r="H127" s="40">
        <f t="shared" si="9"/>
        <v>10778.54</v>
      </c>
      <c r="I127" s="20" t="s">
        <v>313</v>
      </c>
    </row>
    <row r="128" spans="1:9" x14ac:dyDescent="0.3">
      <c r="E128" s="73"/>
      <c r="F128" s="20">
        <f t="shared" si="7"/>
        <v>721</v>
      </c>
      <c r="H128" s="40"/>
      <c r="I128" s="20"/>
    </row>
    <row r="129" spans="1:9" x14ac:dyDescent="0.3">
      <c r="E129" s="73"/>
      <c r="F129" s="20">
        <f t="shared" si="7"/>
        <v>721</v>
      </c>
      <c r="H129" s="40"/>
      <c r="I129" s="20"/>
    </row>
    <row r="130" spans="1:9" x14ac:dyDescent="0.3">
      <c r="C130" s="6" t="s">
        <v>156</v>
      </c>
      <c r="E130" s="73"/>
      <c r="F130" s="20">
        <f t="shared" si="7"/>
        <v>721</v>
      </c>
      <c r="H130" s="40"/>
    </row>
    <row r="131" spans="1:9" x14ac:dyDescent="0.3">
      <c r="C131" s="6"/>
      <c r="D131" s="73"/>
      <c r="E131" s="73"/>
    </row>
    <row r="132" spans="1:9" x14ac:dyDescent="0.3">
      <c r="B132" s="21"/>
    </row>
    <row r="133" spans="1:9" x14ac:dyDescent="0.3">
      <c r="B133" s="21"/>
    </row>
    <row r="134" spans="1:9" x14ac:dyDescent="0.3">
      <c r="B134" s="21"/>
      <c r="F134" s="40"/>
    </row>
    <row r="135" spans="1:9" x14ac:dyDescent="0.3">
      <c r="B135" s="21"/>
      <c r="F135" s="40"/>
    </row>
    <row r="136" spans="1:9" x14ac:dyDescent="0.3">
      <c r="B136" s="21"/>
      <c r="C136" s="10" t="s">
        <v>157</v>
      </c>
      <c r="F136" s="40"/>
    </row>
    <row r="137" spans="1:9" x14ac:dyDescent="0.3">
      <c r="C137" s="6" t="s">
        <v>90</v>
      </c>
      <c r="D137" s="73"/>
      <c r="E137" s="73"/>
      <c r="F137" s="20">
        <f>F109</f>
        <v>10057.540000000001</v>
      </c>
    </row>
    <row r="138" spans="1:9" x14ac:dyDescent="0.3">
      <c r="C138" s="10" t="s">
        <v>155</v>
      </c>
      <c r="D138" s="73"/>
      <c r="E138" s="73"/>
    </row>
    <row r="139" spans="1:9" x14ac:dyDescent="0.3">
      <c r="C139" s="6" t="s">
        <v>90</v>
      </c>
      <c r="D139" s="73"/>
      <c r="E139" s="73"/>
      <c r="F139" s="20">
        <f>F130</f>
        <v>721</v>
      </c>
    </row>
    <row r="140" spans="1:9" x14ac:dyDescent="0.3">
      <c r="A140" s="67" t="s">
        <v>161</v>
      </c>
      <c r="C140" s="6" t="s">
        <v>158</v>
      </c>
      <c r="D140" s="73"/>
      <c r="E140" s="73"/>
      <c r="G140" s="40">
        <f>F139+F137</f>
        <v>10778.54</v>
      </c>
    </row>
    <row r="141" spans="1:9" x14ac:dyDescent="0.3">
      <c r="C141" s="6"/>
      <c r="D141" s="73"/>
      <c r="E141" s="73"/>
    </row>
    <row r="142" spans="1:9" x14ac:dyDescent="0.3">
      <c r="C142" s="10" t="s">
        <v>159</v>
      </c>
      <c r="D142" s="73"/>
      <c r="E142" s="73"/>
    </row>
    <row r="143" spans="1:9" x14ac:dyDescent="0.3">
      <c r="A143" s="67" t="s">
        <v>161</v>
      </c>
      <c r="C143" s="6" t="s">
        <v>90</v>
      </c>
      <c r="D143" s="73"/>
      <c r="E143" s="73"/>
      <c r="G143" s="40">
        <f>F77</f>
        <v>825.06000000000063</v>
      </c>
    </row>
    <row r="144" spans="1:9" x14ac:dyDescent="0.3">
      <c r="C144" s="6"/>
      <c r="D144" s="73"/>
      <c r="E144" s="73"/>
    </row>
    <row r="145" spans="1:9" ht="15.6" x14ac:dyDescent="0.3">
      <c r="A145" s="67" t="s">
        <v>161</v>
      </c>
      <c r="C145" s="1" t="s">
        <v>160</v>
      </c>
      <c r="D145" s="73"/>
      <c r="E145" s="73"/>
      <c r="G145" s="87">
        <f>SUM(G140:G143)</f>
        <v>11603.600000000002</v>
      </c>
    </row>
    <row r="146" spans="1:9" x14ac:dyDescent="0.3">
      <c r="C146" s="6"/>
      <c r="D146" s="73"/>
      <c r="E146" s="73"/>
    </row>
    <row r="147" spans="1:9" x14ac:dyDescent="0.3">
      <c r="C147" s="6"/>
      <c r="D147" s="73"/>
      <c r="E147" s="73"/>
    </row>
    <row r="148" spans="1:9" x14ac:dyDescent="0.3">
      <c r="C148" s="6"/>
      <c r="D148" s="73"/>
      <c r="E148" s="73"/>
    </row>
    <row r="149" spans="1:9" x14ac:dyDescent="0.3">
      <c r="C149" s="145"/>
      <c r="D149" s="141"/>
      <c r="E149" s="141"/>
      <c r="F149" s="93"/>
      <c r="G149" s="142"/>
      <c r="H149" s="143"/>
      <c r="I149" s="144"/>
    </row>
    <row r="150" spans="1:9" x14ac:dyDescent="0.3">
      <c r="C150" s="5" t="s">
        <v>163</v>
      </c>
      <c r="D150" s="6"/>
      <c r="E150" s="73"/>
      <c r="I150" s="35"/>
    </row>
    <row r="151" spans="1:9" x14ac:dyDescent="0.3">
      <c r="C151" s="5" t="s">
        <v>164</v>
      </c>
      <c r="D151" s="6"/>
      <c r="E151" s="73"/>
      <c r="I151" s="35"/>
    </row>
    <row r="152" spans="1:9" x14ac:dyDescent="0.3">
      <c r="C152" s="5" t="s">
        <v>64</v>
      </c>
      <c r="D152" s="7">
        <f>D89</f>
        <v>144.01999999999998</v>
      </c>
      <c r="E152" s="73"/>
      <c r="I152" s="35"/>
    </row>
    <row r="153" spans="1:9" x14ac:dyDescent="0.3">
      <c r="C153" s="5" t="s">
        <v>165</v>
      </c>
      <c r="D153" s="7">
        <f>D86</f>
        <v>220.3</v>
      </c>
      <c r="E153" s="73"/>
      <c r="I153" s="35"/>
    </row>
    <row r="154" spans="1:9" x14ac:dyDescent="0.3">
      <c r="C154" s="5" t="s">
        <v>314</v>
      </c>
      <c r="D154" s="7">
        <f>D87</f>
        <v>50</v>
      </c>
      <c r="E154" s="73"/>
      <c r="I154" s="35"/>
    </row>
    <row r="155" spans="1:9" x14ac:dyDescent="0.3">
      <c r="C155" s="5" t="s">
        <v>273</v>
      </c>
      <c r="D155" s="7">
        <v>6731.94</v>
      </c>
      <c r="F155" s="7"/>
      <c r="G155" s="7"/>
      <c r="I155" s="35"/>
    </row>
    <row r="156" spans="1:9" x14ac:dyDescent="0.3">
      <c r="C156" s="5" t="s">
        <v>170</v>
      </c>
      <c r="D156" s="7">
        <f>SUM(D152:D155)</f>
        <v>7146.2599999999993</v>
      </c>
      <c r="F156" s="7"/>
      <c r="G156" s="7"/>
      <c r="I156" s="35"/>
    </row>
    <row r="157" spans="1:9" x14ac:dyDescent="0.3">
      <c r="C157" s="5"/>
      <c r="D157" s="7"/>
      <c r="F157" s="7"/>
      <c r="G157" s="7"/>
      <c r="I157" s="35"/>
    </row>
    <row r="158" spans="1:9" x14ac:dyDescent="0.3">
      <c r="C158" s="5" t="s">
        <v>166</v>
      </c>
      <c r="D158" s="7"/>
      <c r="F158" s="7"/>
      <c r="G158" s="7"/>
      <c r="I158" s="35"/>
    </row>
    <row r="159" spans="1:9" x14ac:dyDescent="0.3">
      <c r="C159" s="5" t="s">
        <v>155</v>
      </c>
      <c r="D159" s="7">
        <f>F127</f>
        <v>721</v>
      </c>
      <c r="F159" s="7"/>
      <c r="G159" s="7"/>
      <c r="I159" s="35"/>
    </row>
    <row r="160" spans="1:9" x14ac:dyDescent="0.3">
      <c r="C160" s="5"/>
      <c r="D160" s="7"/>
      <c r="F160" s="7"/>
      <c r="G160" s="7"/>
      <c r="I160" s="35"/>
    </row>
    <row r="161" spans="2:9" x14ac:dyDescent="0.3">
      <c r="C161" s="5"/>
      <c r="D161" s="7">
        <f>SUM(D156:D159)</f>
        <v>7867.2599999999993</v>
      </c>
      <c r="I161" s="35"/>
    </row>
    <row r="162" spans="2:9" x14ac:dyDescent="0.3">
      <c r="C162" s="146"/>
      <c r="D162" s="132"/>
      <c r="E162" s="95"/>
      <c r="F162" s="95"/>
      <c r="G162" s="96"/>
      <c r="H162" s="97"/>
      <c r="I162" s="36"/>
    </row>
    <row r="163" spans="2:9" x14ac:dyDescent="0.3">
      <c r="C163" s="6"/>
      <c r="D163" s="7"/>
    </row>
    <row r="164" spans="2:9" x14ac:dyDescent="0.3">
      <c r="C164" s="6"/>
      <c r="D164" s="7"/>
    </row>
    <row r="165" spans="2:9" x14ac:dyDescent="0.3">
      <c r="C165" s="6"/>
      <c r="D165" s="7"/>
    </row>
    <row r="166" spans="2:9" x14ac:dyDescent="0.3">
      <c r="C166" s="6"/>
      <c r="D166" s="6"/>
    </row>
    <row r="167" spans="2:9" x14ac:dyDescent="0.3">
      <c r="C167" s="6"/>
      <c r="D167" s="6"/>
    </row>
    <row r="168" spans="2:9" x14ac:dyDescent="0.3">
      <c r="C168" s="6"/>
      <c r="D168" s="6"/>
    </row>
    <row r="175" spans="2:9" x14ac:dyDescent="0.3">
      <c r="B175" s="21"/>
    </row>
    <row r="176" spans="2:9" x14ac:dyDescent="0.3">
      <c r="B176" s="21"/>
    </row>
    <row r="177" spans="2:5" x14ac:dyDescent="0.3">
      <c r="B177" s="21"/>
    </row>
    <row r="178" spans="2:5" x14ac:dyDescent="0.3">
      <c r="B178" s="21"/>
    </row>
    <row r="179" spans="2:5" x14ac:dyDescent="0.3">
      <c r="B179" s="21"/>
      <c r="E179" s="86"/>
    </row>
    <row r="180" spans="2:5" x14ac:dyDescent="0.3">
      <c r="B180" s="21"/>
      <c r="E180" s="86"/>
    </row>
    <row r="181" spans="2:5" x14ac:dyDescent="0.3">
      <c r="B181" s="21"/>
      <c r="E181" s="86"/>
    </row>
    <row r="182" spans="2:5" x14ac:dyDescent="0.3">
      <c r="B182" s="21"/>
    </row>
    <row r="183" spans="2:5" x14ac:dyDescent="0.3">
      <c r="C183" s="21"/>
    </row>
    <row r="184" spans="2:5" x14ac:dyDescent="0.3">
      <c r="B184" s="21"/>
    </row>
    <row r="185" spans="2:5" x14ac:dyDescent="0.3">
      <c r="B185" s="21"/>
    </row>
    <row r="186" spans="2:5" x14ac:dyDescent="0.3">
      <c r="B186" s="21"/>
    </row>
    <row r="187" spans="2:5" x14ac:dyDescent="0.3">
      <c r="B187" s="21"/>
    </row>
    <row r="188" spans="2:5" x14ac:dyDescent="0.3">
      <c r="B188" s="21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34F4-EDA2-4CAD-8667-F5C45E08DC9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D6218-50F6-4823-8F35-752BB5C75448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46828F0E419E409B574DB7D5F2BEA0" ma:contentTypeVersion="13" ma:contentTypeDescription="Create a new document." ma:contentTypeScope="" ma:versionID="ca4cb3edf5150d4ed753b13fe218e5b8">
  <xsd:schema xmlns:xsd="http://www.w3.org/2001/XMLSchema" xmlns:xs="http://www.w3.org/2001/XMLSchema" xmlns:p="http://schemas.microsoft.com/office/2006/metadata/properties" xmlns:ns2="e9c23c84-5b7c-4b23-9abb-7fc7f3d0c451" xmlns:ns3="fe156b6c-112f-410f-b7cc-edbd77519a58" targetNamespace="http://schemas.microsoft.com/office/2006/metadata/properties" ma:root="true" ma:fieldsID="8b7b3c80dfdb2a347c21453753b1176d" ns2:_="" ns3:_="">
    <xsd:import namespace="e9c23c84-5b7c-4b23-9abb-7fc7f3d0c451"/>
    <xsd:import namespace="fe156b6c-112f-410f-b7cc-edbd77519a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c23c84-5b7c-4b23-9abb-7fc7f3d0c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fa5482f-3d7e-4269-900c-fdade04c0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56b6c-112f-410f-b7cc-edbd77519a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fd3023e0-2bd0-4968-8d84-d2555b4e9815}" ma:internalName="TaxCatchAll" ma:showField="CatchAllData" ma:web="fe156b6c-112f-410f-b7cc-edbd77519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c23c84-5b7c-4b23-9abb-7fc7f3d0c451">
      <Terms xmlns="http://schemas.microsoft.com/office/infopath/2007/PartnerControls"/>
    </lcf76f155ced4ddcb4097134ff3c332f>
    <TaxCatchAll xmlns="fe156b6c-112f-410f-b7cc-edbd77519a58" xsi:nil="true"/>
  </documentManagement>
</p:properties>
</file>

<file path=customXml/itemProps1.xml><?xml version="1.0" encoding="utf-8"?>
<ds:datastoreItem xmlns:ds="http://schemas.openxmlformats.org/officeDocument/2006/customXml" ds:itemID="{550D3CE1-6880-44F9-89B3-916622873AAF}"/>
</file>

<file path=customXml/itemProps2.xml><?xml version="1.0" encoding="utf-8"?>
<ds:datastoreItem xmlns:ds="http://schemas.openxmlformats.org/officeDocument/2006/customXml" ds:itemID="{7D7B9E6A-7745-48A7-96F2-36CF852F1080}"/>
</file>

<file path=customXml/itemProps3.xml><?xml version="1.0" encoding="utf-8"?>
<ds:datastoreItem xmlns:ds="http://schemas.openxmlformats.org/officeDocument/2006/customXml" ds:itemID="{90C5A13A-DE8E-4661-903C-443388AC3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RESERVES </vt:lpstr>
      <vt:lpstr>AGAR for Yr End</vt:lpstr>
      <vt:lpstr> Variances</vt:lpstr>
      <vt:lpstr>Invoices</vt:lpstr>
      <vt:lpstr>VAT Reclaim</vt:lpstr>
      <vt:lpstr>Clerk Salary_exps</vt:lpstr>
      <vt:lpstr>Cash Book Yr end March 20</vt:lpstr>
      <vt:lpstr>Sheet1</vt:lpstr>
      <vt:lpstr>Sheet3</vt:lpstr>
      <vt:lpstr>YEAR END</vt:lpstr>
      <vt:lpstr>MARCH</vt:lpstr>
      <vt:lpstr>JANUARY</vt:lpstr>
      <vt:lpstr>NOVEMBER</vt:lpstr>
      <vt:lpstr>SEPTEMBER</vt:lpstr>
      <vt:lpstr>JULY</vt:lpstr>
      <vt:lpstr>MAY</vt:lpstr>
      <vt:lpstr>' Variances'!Print_Area</vt:lpstr>
      <vt:lpstr>'AGAR for Yr End'!Print_Area</vt:lpstr>
      <vt:lpstr>'Cash Book Yr end March 20'!Print_Area</vt:lpstr>
      <vt:lpstr>'Clerk Salary_exps'!Print_Area</vt:lpstr>
      <vt:lpstr>Invoices!Print_Area</vt:lpstr>
      <vt:lpstr>JANUARY!Print_Area</vt:lpstr>
      <vt:lpstr>JULY!Print_Area</vt:lpstr>
      <vt:lpstr>MARCH!Print_Area</vt:lpstr>
      <vt:lpstr>MAY!Print_Area</vt:lpstr>
      <vt:lpstr>NOVEMBER!Print_Area</vt:lpstr>
      <vt:lpstr>'RESERVES '!Print_Area</vt:lpstr>
      <vt:lpstr>SEPTEMBER!Print_Area</vt:lpstr>
      <vt:lpstr>'VAT Reclaim'!Print_Area</vt:lpstr>
      <vt:lpstr>'YEAR END'!Print_Area</vt:lpstr>
      <vt:lpstr>'Cash Book Yr end March 20'!Print_Titles</vt:lpstr>
      <vt:lpstr>'Clerk Salary_exps'!Print_Titles</vt:lpstr>
      <vt:lpstr>'RESERVES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Willoughby</dc:creator>
  <cp:keywords/>
  <dc:description/>
  <cp:lastModifiedBy>Robert Franklin</cp:lastModifiedBy>
  <cp:revision/>
  <cp:lastPrinted>2025-05-18T13:36:23Z</cp:lastPrinted>
  <dcterms:created xsi:type="dcterms:W3CDTF">2020-10-19T15:44:32Z</dcterms:created>
  <dcterms:modified xsi:type="dcterms:W3CDTF">2025-07-08T14:20:49Z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0x010100BD46828F0E419E409B574DB7D5F2BEA0</vt:lpwstr>
  </property>
</Properties>
</file>